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bbee31ae39088b/Desktop/"/>
    </mc:Choice>
  </mc:AlternateContent>
  <xr:revisionPtr revIDLastSave="2" documentId="8_{A0B1F33A-0568-4824-9ED9-B42EF541911A}" xr6:coauthVersionLast="47" xr6:coauthVersionMax="47" xr10:uidLastSave="{4ED3BFA1-F897-48F1-8E31-070671A6AE6F}"/>
  <bookViews>
    <workbookView xWindow="-120" yWindow="-120" windowWidth="29040" windowHeight="15720" tabRatio="836" xr2:uid="{00000000-000D-0000-FFFF-FFFF00000000}"/>
  </bookViews>
  <sheets>
    <sheet name="Plan 2023" sheetId="1" r:id="rId1"/>
    <sheet name="Ukupno po sektorima" sheetId="8" r:id="rId2"/>
    <sheet name="Ukupno po godinama" sheetId="5" r:id="rId3"/>
    <sheet name="Ukupno po A-E klasama" sheetId="10" r:id="rId4"/>
    <sheet name="Upute" sheetId="2" r:id="rId5"/>
  </sheets>
  <definedNames>
    <definedName name="_xlnm._FilterDatabase" localSheetId="0" hidden="1">'Plan 2023'!$B$2:$AA$89</definedName>
    <definedName name="_xlnm.Print_Area" localSheetId="0">'Plan 2023'!$B$1:$AA$89</definedName>
    <definedName name="_xlnm.Print_Titles" localSheetId="0">'Plan 2023'!$2:$6</definedName>
  </definedNames>
  <calcPr calcId="181029"/>
</workbook>
</file>

<file path=xl/calcChain.xml><?xml version="1.0" encoding="utf-8"?>
<calcChain xmlns="http://schemas.openxmlformats.org/spreadsheetml/2006/main">
  <c r="J35" i="1" l="1"/>
  <c r="J50" i="1" l="1"/>
  <c r="J66" i="1"/>
  <c r="V50" i="1"/>
  <c r="V67" i="1"/>
  <c r="V65" i="1"/>
  <c r="F50" i="1" l="1"/>
  <c r="J38" i="1"/>
  <c r="G89" i="1"/>
  <c r="S71" i="1"/>
  <c r="S70" i="1"/>
  <c r="T89" i="1"/>
  <c r="S69" i="1"/>
  <c r="V69" i="1" s="1"/>
  <c r="S84" i="1" l="1"/>
  <c r="V84" i="1" s="1"/>
  <c r="J84" i="1"/>
  <c r="I89" i="1"/>
  <c r="H89" i="1"/>
  <c r="J85" i="1"/>
  <c r="F84" i="1" l="1"/>
  <c r="S52" i="1"/>
  <c r="S37" i="1"/>
  <c r="S26" i="1" l="1"/>
  <c r="S25" i="1"/>
  <c r="S24" i="1"/>
  <c r="S12" i="1"/>
  <c r="V12" i="1" s="1"/>
  <c r="J12" i="1"/>
  <c r="F12" i="1" l="1"/>
  <c r="V57" i="1"/>
  <c r="J57" i="1"/>
  <c r="S29" i="1"/>
  <c r="S30" i="1"/>
  <c r="S27" i="1"/>
  <c r="S19" i="1"/>
  <c r="S17" i="1"/>
  <c r="S16" i="1"/>
  <c r="S15" i="1"/>
  <c r="S14" i="1"/>
  <c r="S11" i="1"/>
  <c r="S10" i="1"/>
  <c r="S9" i="1"/>
  <c r="S8" i="1"/>
  <c r="J27" i="1"/>
  <c r="F57" i="1" l="1"/>
  <c r="V60" i="1"/>
  <c r="J60" i="1"/>
  <c r="E60" i="1"/>
  <c r="V34" i="1"/>
  <c r="V35" i="1"/>
  <c r="F35" i="1" s="1"/>
  <c r="V36" i="1"/>
  <c r="J34" i="1"/>
  <c r="J36" i="1"/>
  <c r="J33" i="1"/>
  <c r="V33" i="1"/>
  <c r="V73" i="1"/>
  <c r="J73" i="1"/>
  <c r="F73" i="1" l="1"/>
  <c r="F33" i="1"/>
  <c r="F60" i="1"/>
  <c r="F34" i="1"/>
  <c r="S13" i="1"/>
  <c r="V13" i="1" s="1"/>
  <c r="J13" i="1"/>
  <c r="F13" i="1" l="1"/>
  <c r="V16" i="1"/>
  <c r="J16" i="1"/>
  <c r="F16" i="1" l="1"/>
  <c r="K89" i="1"/>
  <c r="L89" i="1"/>
  <c r="M89" i="1"/>
  <c r="N89" i="1"/>
  <c r="O89" i="1"/>
  <c r="P89" i="1"/>
  <c r="Q89" i="1"/>
  <c r="R89" i="1"/>
  <c r="U89" i="1"/>
  <c r="V62" i="1" l="1"/>
  <c r="J62" i="1"/>
  <c r="J63" i="1"/>
  <c r="S63" i="1"/>
  <c r="V63" i="1" s="1"/>
  <c r="F62" i="1" l="1"/>
  <c r="F63" i="1"/>
  <c r="S64" i="1" l="1"/>
  <c r="V64" i="1" s="1"/>
  <c r="J64" i="1"/>
  <c r="S53" i="1"/>
  <c r="V53" i="1" s="1"/>
  <c r="J53" i="1"/>
  <c r="F53" i="1" l="1"/>
  <c r="F64" i="1"/>
  <c r="V44" i="1" l="1"/>
  <c r="S42" i="1"/>
  <c r="J44" i="1"/>
  <c r="F44" i="1" l="1"/>
  <c r="E44" i="1" s="1"/>
  <c r="S75" i="1"/>
  <c r="S74" i="1"/>
  <c r="S66" i="1"/>
  <c r="V66" i="1" s="1"/>
  <c r="F66" i="1" s="1"/>
  <c r="S61" i="1"/>
  <c r="S39" i="1"/>
  <c r="S32" i="1"/>
  <c r="S31" i="1"/>
  <c r="V27" i="1"/>
  <c r="F27" i="1" l="1"/>
  <c r="S78" i="1"/>
  <c r="V56" i="1" l="1"/>
  <c r="J56" i="1"/>
  <c r="V11" i="1"/>
  <c r="S18" i="1"/>
  <c r="S20" i="1"/>
  <c r="S21" i="1"/>
  <c r="S23" i="1"/>
  <c r="V28" i="1"/>
  <c r="V29" i="1"/>
  <c r="S45" i="1"/>
  <c r="S46" i="1"/>
  <c r="S47" i="1"/>
  <c r="S48" i="1"/>
  <c r="S49" i="1"/>
  <c r="S51" i="1"/>
  <c r="S55" i="1"/>
  <c r="S58" i="1"/>
  <c r="S59" i="1"/>
  <c r="S68" i="1"/>
  <c r="V68" i="1" s="1"/>
  <c r="S76" i="1"/>
  <c r="S77" i="1"/>
  <c r="S79" i="1"/>
  <c r="S80" i="1"/>
  <c r="S81" i="1"/>
  <c r="S82" i="1"/>
  <c r="S83" i="1"/>
  <c r="S85" i="1"/>
  <c r="S7" i="1"/>
  <c r="J22" i="1"/>
  <c r="J29" i="1"/>
  <c r="S89" i="1" l="1"/>
  <c r="F56" i="1"/>
  <c r="F29" i="1"/>
  <c r="V83" i="1" l="1"/>
  <c r="J83" i="1"/>
  <c r="V85" i="1"/>
  <c r="F85" i="1" s="1"/>
  <c r="F83" i="1" l="1"/>
  <c r="V15" i="1" l="1"/>
  <c r="M12" i="10" l="1"/>
  <c r="L12" i="10"/>
  <c r="I12" i="10"/>
  <c r="H12" i="10"/>
  <c r="G12" i="10"/>
  <c r="C12" i="10"/>
  <c r="M11" i="10"/>
  <c r="L11" i="10"/>
  <c r="I11" i="10"/>
  <c r="H11" i="10"/>
  <c r="G11" i="10"/>
  <c r="C11" i="10"/>
  <c r="M10" i="10"/>
  <c r="L10" i="10"/>
  <c r="I10" i="10"/>
  <c r="H10" i="10"/>
  <c r="G10" i="10"/>
  <c r="C10" i="10"/>
  <c r="M9" i="10"/>
  <c r="L9" i="10"/>
  <c r="I9" i="10"/>
  <c r="H9" i="10"/>
  <c r="G9" i="10"/>
  <c r="C9" i="10"/>
  <c r="M8" i="10"/>
  <c r="L8" i="10"/>
  <c r="I8" i="10"/>
  <c r="H8" i="10"/>
  <c r="G8" i="10"/>
  <c r="C8" i="10"/>
  <c r="M7" i="10"/>
  <c r="L7" i="10"/>
  <c r="I7" i="10"/>
  <c r="H7" i="10"/>
  <c r="G7" i="10"/>
  <c r="C7" i="10"/>
  <c r="U9" i="8"/>
  <c r="S9" i="8"/>
  <c r="E22" i="5" s="1"/>
  <c r="R9" i="8"/>
  <c r="E15" i="5" s="1"/>
  <c r="P9" i="8"/>
  <c r="O9" i="8"/>
  <c r="N9" i="8"/>
  <c r="M9" i="8"/>
  <c r="L9" i="8"/>
  <c r="K9" i="8"/>
  <c r="J9" i="8"/>
  <c r="I9" i="8"/>
  <c r="G9" i="8"/>
  <c r="D22" i="5" s="1"/>
  <c r="F9" i="8"/>
  <c r="D15" i="5" s="1"/>
  <c r="E9" i="8"/>
  <c r="C9" i="8"/>
  <c r="U8" i="8"/>
  <c r="S8" i="8"/>
  <c r="E21" i="5" s="1"/>
  <c r="R8" i="8"/>
  <c r="E14" i="5" s="1"/>
  <c r="P8" i="8"/>
  <c r="O8" i="8"/>
  <c r="N8" i="8"/>
  <c r="M8" i="8"/>
  <c r="L8" i="8"/>
  <c r="K8" i="8"/>
  <c r="J8" i="8"/>
  <c r="I8" i="8"/>
  <c r="G8" i="8"/>
  <c r="D21" i="5" s="1"/>
  <c r="F8" i="8"/>
  <c r="D14" i="5" s="1"/>
  <c r="E8" i="8"/>
  <c r="D7" i="5" s="1"/>
  <c r="U7" i="8"/>
  <c r="S7" i="8"/>
  <c r="E20" i="5" s="1"/>
  <c r="R7" i="8"/>
  <c r="E13" i="5" s="1"/>
  <c r="P7" i="8"/>
  <c r="O7" i="8"/>
  <c r="N7" i="8"/>
  <c r="M7" i="8"/>
  <c r="L7" i="8"/>
  <c r="K7" i="8"/>
  <c r="J7" i="8"/>
  <c r="I7" i="8"/>
  <c r="G7" i="8"/>
  <c r="D20" i="5" s="1"/>
  <c r="F7" i="8"/>
  <c r="E7" i="8"/>
  <c r="D6" i="5" s="1"/>
  <c r="C7" i="8"/>
  <c r="V82" i="1"/>
  <c r="J82" i="1"/>
  <c r="V81" i="1"/>
  <c r="J81" i="1"/>
  <c r="V80" i="1"/>
  <c r="J80" i="1"/>
  <c r="V79" i="1"/>
  <c r="J79" i="1"/>
  <c r="V78" i="1"/>
  <c r="J78" i="1"/>
  <c r="V77" i="1"/>
  <c r="J77" i="1"/>
  <c r="V76" i="1"/>
  <c r="J76" i="1"/>
  <c r="V75" i="1"/>
  <c r="J75" i="1"/>
  <c r="V74" i="1"/>
  <c r="J74" i="1"/>
  <c r="V72" i="1"/>
  <c r="J72" i="1"/>
  <c r="V71" i="1"/>
  <c r="J71" i="1"/>
  <c r="V70" i="1"/>
  <c r="J70" i="1"/>
  <c r="J69" i="1"/>
  <c r="J68" i="1"/>
  <c r="J67" i="1"/>
  <c r="J65" i="1"/>
  <c r="V61" i="1"/>
  <c r="J61" i="1"/>
  <c r="V59" i="1"/>
  <c r="J59" i="1"/>
  <c r="V58" i="1"/>
  <c r="J58" i="1"/>
  <c r="V55" i="1"/>
  <c r="J55" i="1"/>
  <c r="V54" i="1"/>
  <c r="J54" i="1"/>
  <c r="V52" i="1"/>
  <c r="J52" i="1"/>
  <c r="V51" i="1"/>
  <c r="J51" i="1"/>
  <c r="V49" i="1"/>
  <c r="J49" i="1"/>
  <c r="V48" i="1"/>
  <c r="J48" i="1"/>
  <c r="V47" i="1"/>
  <c r="J47" i="1"/>
  <c r="V46" i="1"/>
  <c r="J46" i="1"/>
  <c r="V45" i="1"/>
  <c r="J45" i="1"/>
  <c r="V43" i="1"/>
  <c r="J43" i="1"/>
  <c r="V42" i="1"/>
  <c r="J42" i="1"/>
  <c r="V41" i="1"/>
  <c r="J41" i="1"/>
  <c r="V40" i="1"/>
  <c r="J40" i="1"/>
  <c r="V39" i="1"/>
  <c r="J39" i="1"/>
  <c r="V37" i="1"/>
  <c r="J37" i="1"/>
  <c r="V32" i="1"/>
  <c r="J32" i="1"/>
  <c r="V31" i="1"/>
  <c r="J31" i="1"/>
  <c r="V30" i="1"/>
  <c r="J30" i="1"/>
  <c r="J28" i="1"/>
  <c r="F28" i="1" s="1"/>
  <c r="V26" i="1"/>
  <c r="J26" i="1"/>
  <c r="V25" i="1"/>
  <c r="J25" i="1"/>
  <c r="V24" i="1"/>
  <c r="J24" i="1"/>
  <c r="V23" i="1"/>
  <c r="J23" i="1"/>
  <c r="V22" i="1"/>
  <c r="V21" i="1"/>
  <c r="J21" i="1"/>
  <c r="V20" i="1"/>
  <c r="J20" i="1"/>
  <c r="V19" i="1"/>
  <c r="J19" i="1"/>
  <c r="V18" i="1"/>
  <c r="J18" i="1"/>
  <c r="V17" i="1"/>
  <c r="J17" i="1"/>
  <c r="J15" i="1"/>
  <c r="V14" i="1"/>
  <c r="J14" i="1"/>
  <c r="J11" i="1"/>
  <c r="J10" i="1"/>
  <c r="V9" i="1"/>
  <c r="J9" i="1"/>
  <c r="V8" i="1"/>
  <c r="J8" i="1"/>
  <c r="J7" i="1"/>
  <c r="J89" i="1" s="1"/>
  <c r="F43" i="1" l="1"/>
  <c r="E43" i="1" s="1"/>
  <c r="E89" i="1" s="1"/>
  <c r="F25" i="1"/>
  <c r="F26" i="1"/>
  <c r="F71" i="1"/>
  <c r="O10" i="8"/>
  <c r="K10" i="8"/>
  <c r="C21" i="5"/>
  <c r="Q7" i="8"/>
  <c r="E6" i="5" s="1"/>
  <c r="C6" i="5" s="1"/>
  <c r="C20" i="5"/>
  <c r="F47" i="1"/>
  <c r="F9" i="1"/>
  <c r="K12" i="10"/>
  <c r="N12" i="10" s="1"/>
  <c r="F59" i="1"/>
  <c r="F18" i="1"/>
  <c r="F15" i="1"/>
  <c r="F11" i="1"/>
  <c r="F20" i="1"/>
  <c r="F22" i="1"/>
  <c r="F24" i="1"/>
  <c r="F52" i="1"/>
  <c r="H7" i="8"/>
  <c r="F45" i="1"/>
  <c r="F46" i="1"/>
  <c r="F48" i="1"/>
  <c r="F61" i="1"/>
  <c r="F65" i="1"/>
  <c r="F67" i="1"/>
  <c r="I10" i="8"/>
  <c r="T9" i="8"/>
  <c r="C15" i="5"/>
  <c r="C14" i="5"/>
  <c r="E10" i="8"/>
  <c r="R10" i="8"/>
  <c r="F76" i="1"/>
  <c r="F51" i="1"/>
  <c r="U10" i="8"/>
  <c r="C22" i="5"/>
  <c r="F8" i="1"/>
  <c r="K8" i="10"/>
  <c r="N8" i="10" s="1"/>
  <c r="F14" i="1"/>
  <c r="F17" i="1"/>
  <c r="F19" i="1"/>
  <c r="F21" i="1"/>
  <c r="F23" i="1"/>
  <c r="F31" i="1"/>
  <c r="F49" i="1"/>
  <c r="F55" i="1"/>
  <c r="F80" i="1"/>
  <c r="G10" i="8"/>
  <c r="F40" i="1"/>
  <c r="F70" i="1"/>
  <c r="F32" i="1"/>
  <c r="F54" i="1"/>
  <c r="F58" i="1"/>
  <c r="F10" i="8"/>
  <c r="J10" i="8"/>
  <c r="N10" i="8"/>
  <c r="E23" i="5"/>
  <c r="M10" i="8"/>
  <c r="K11" i="10"/>
  <c r="N11" i="10" s="1"/>
  <c r="M13" i="10"/>
  <c r="C13" i="10"/>
  <c r="D12" i="10" s="1"/>
  <c r="L13" i="10"/>
  <c r="H13" i="10"/>
  <c r="J8" i="10"/>
  <c r="J12" i="10"/>
  <c r="T8" i="8"/>
  <c r="F30" i="1"/>
  <c r="H8" i="8"/>
  <c r="Q9" i="8"/>
  <c r="E8" i="5" s="1"/>
  <c r="D8" i="5"/>
  <c r="D9" i="5" s="1"/>
  <c r="E16" i="5"/>
  <c r="K9" i="10"/>
  <c r="N9" i="10" s="1"/>
  <c r="G13" i="10"/>
  <c r="F39" i="1"/>
  <c r="F69" i="1"/>
  <c r="F75" i="1"/>
  <c r="F79" i="1"/>
  <c r="F82" i="1"/>
  <c r="Q8" i="8"/>
  <c r="E7" i="5" s="1"/>
  <c r="S10" i="8"/>
  <c r="D13" i="5"/>
  <c r="I13" i="10"/>
  <c r="J9" i="10"/>
  <c r="K10" i="10"/>
  <c r="N10" i="10" s="1"/>
  <c r="F37" i="1"/>
  <c r="F42" i="1"/>
  <c r="F68" i="1"/>
  <c r="F72" i="1"/>
  <c r="F74" i="1"/>
  <c r="F78" i="1"/>
  <c r="L10" i="8"/>
  <c r="P10" i="8"/>
  <c r="D23" i="5"/>
  <c r="K7" i="10"/>
  <c r="J10" i="10"/>
  <c r="V7" i="1"/>
  <c r="V10" i="1"/>
  <c r="F10" i="1" s="1"/>
  <c r="F41" i="1"/>
  <c r="F77" i="1"/>
  <c r="F81" i="1"/>
  <c r="H9" i="8"/>
  <c r="J7" i="10"/>
  <c r="J11" i="10"/>
  <c r="V89" i="1" l="1"/>
  <c r="E11" i="10"/>
  <c r="E9" i="5"/>
  <c r="E25" i="5" s="1"/>
  <c r="C23" i="5"/>
  <c r="D8" i="10"/>
  <c r="D10" i="10"/>
  <c r="H10" i="8"/>
  <c r="D9" i="8"/>
  <c r="E8" i="10"/>
  <c r="E7" i="10"/>
  <c r="E12" i="10"/>
  <c r="D7" i="10"/>
  <c r="D11" i="10"/>
  <c r="D9" i="10"/>
  <c r="J13" i="10"/>
  <c r="Q10" i="8"/>
  <c r="D8" i="8"/>
  <c r="N7" i="10"/>
  <c r="K13" i="10"/>
  <c r="N13" i="10" s="1"/>
  <c r="D16" i="5"/>
  <c r="D25" i="5" s="1"/>
  <c r="C13" i="5"/>
  <c r="C16" i="5" s="1"/>
  <c r="F7" i="1"/>
  <c r="T7" i="8"/>
  <c r="T10" i="8" s="1"/>
  <c r="C8" i="8"/>
  <c r="C10" i="8" s="1"/>
  <c r="C8" i="5"/>
  <c r="C7" i="5"/>
  <c r="E10" i="10" l="1"/>
  <c r="F89" i="1"/>
  <c r="D13" i="10"/>
  <c r="C9" i="5"/>
  <c r="C25" i="5" s="1"/>
  <c r="D7" i="8"/>
  <c r="D10" i="8" s="1"/>
  <c r="E9" i="10"/>
  <c r="E13" i="10" l="1"/>
  <c r="F7" i="10" l="1"/>
  <c r="F10" i="10"/>
  <c r="F8" i="10"/>
  <c r="F11" i="10"/>
  <c r="F12" i="10"/>
  <c r="F9" i="10"/>
  <c r="F13" i="10" l="1"/>
</calcChain>
</file>

<file path=xl/sharedStrings.xml><?xml version="1.0" encoding="utf-8"?>
<sst xmlns="http://schemas.openxmlformats.org/spreadsheetml/2006/main" count="691" uniqueCount="342">
  <si>
    <t>Finansiranje iz ostalih izvora</t>
  </si>
  <si>
    <t>god. I</t>
  </si>
  <si>
    <t>god. II</t>
  </si>
  <si>
    <t>god. III</t>
  </si>
  <si>
    <t>ukupno (I+II+III)</t>
  </si>
  <si>
    <t>Kredit</t>
  </si>
  <si>
    <t>Ostalo</t>
  </si>
  <si>
    <t>Ukupni orijent. izdaci (do završetka projekta)</t>
  </si>
  <si>
    <t>Ukupni predviđeni izdaci  (za III godine)</t>
  </si>
  <si>
    <t>ES</t>
  </si>
  <si>
    <t xml:space="preserve">Sektor </t>
  </si>
  <si>
    <t>Ekonomski sektor</t>
  </si>
  <si>
    <t>Društveni sektor</t>
  </si>
  <si>
    <t>U K U P N O</t>
  </si>
  <si>
    <t>Napomena: Podaci u tabeli "Rekapitulacija" računaju se ispravno ukoliko su u pomoćnu kolonu "Plana Implementacije" pravilno unešene oznake sektora (na sljedeći način: ES, DS, SO).</t>
  </si>
  <si>
    <t>Pregled po godinama</t>
  </si>
  <si>
    <t>Ukupno</t>
  </si>
  <si>
    <t>Ukupno I god.</t>
  </si>
  <si>
    <t>Ukupno II god.</t>
  </si>
  <si>
    <t>Ukupno III god.</t>
  </si>
  <si>
    <t>Entitet Kanton</t>
  </si>
  <si>
    <t>Država</t>
  </si>
  <si>
    <t>Javna poduzeca</t>
  </si>
  <si>
    <t>Privatni izvori</t>
  </si>
  <si>
    <t>IPA</t>
  </si>
  <si>
    <t>Donatori</t>
  </si>
  <si>
    <t>Pregled ostalih izvora po godinama</t>
  </si>
  <si>
    <t>5=9+21</t>
  </si>
  <si>
    <t>9=6+7+8</t>
  </si>
  <si>
    <t>21=18+19+20</t>
  </si>
  <si>
    <t>REKAPITULACIJA  PO SEKTORIMA (Plan Implementacije I + II + III god.)</t>
  </si>
  <si>
    <t>Rekapitulacija po godinama (Plan Implementacije I + II + III god.)</t>
  </si>
  <si>
    <t>Finansiranje iz budžeta JLS</t>
  </si>
  <si>
    <t>Sektor okoliša / zaštite životne sredine</t>
  </si>
  <si>
    <t>U K U P N O  (I + II + III)</t>
  </si>
  <si>
    <t>FORMULE NE TREBA BRISATI ILI PODATKE RUČNO UNOSITI U POLJA PREDVIĐENA ZA FORMULE !</t>
  </si>
  <si>
    <t>VAŽNE NAPOMENE !</t>
  </si>
  <si>
    <r>
      <t>Tabela "Plan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 xml:space="preserve"> - 20</t>
    </r>
    <r>
      <rPr>
        <b/>
        <sz val="11"/>
        <color rgb="FFFF0000"/>
        <rFont val="Calibri"/>
        <family val="2"/>
        <scheme val="minor"/>
      </rPr>
      <t>xx</t>
    </r>
    <r>
      <rPr>
        <b/>
        <sz val="11"/>
        <rFont val="Calibri"/>
        <family val="2"/>
        <scheme val="minor"/>
      </rPr>
      <t>":</t>
    </r>
  </si>
  <si>
    <r>
      <t>Nakon što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novi redovi potrebno je u kolone 5, 9, 19, 21 (označene plavom bojom) kopirati relevantne formule za računanje zbira (</t>
    </r>
    <r>
      <rPr>
        <i/>
        <sz val="12"/>
        <rFont val="Calibri"/>
        <family val="2"/>
        <scheme val="minor"/>
      </rPr>
      <t>pozicioniranjem mišem na polje koje sadrži formulu koja se želi kopirati + Ctrl C te kopiranje u željeno polje + Ctrl V</t>
    </r>
    <r>
      <rPr>
        <sz val="12"/>
        <rFont val="Calibri"/>
        <family val="2"/>
        <scheme val="minor"/>
      </rPr>
      <t>).</t>
    </r>
  </si>
  <si>
    <t>18=Zbir 10-17</t>
  </si>
  <si>
    <t>Struktura ostalih izvora za I.god.</t>
  </si>
  <si>
    <t>Broj projekata</t>
  </si>
  <si>
    <t>Vrsta</t>
  </si>
  <si>
    <t>Projekti</t>
  </si>
  <si>
    <t>% od  svih</t>
  </si>
  <si>
    <t>Vrijednost</t>
  </si>
  <si>
    <t>% od  ukupno</t>
  </si>
  <si>
    <r>
      <t xml:space="preserve">REKAPITULACIJA PO </t>
    </r>
    <r>
      <rPr>
        <b/>
        <sz val="11"/>
        <color rgb="FFFF0000"/>
        <rFont val="Arial"/>
        <family val="2"/>
      </rPr>
      <t xml:space="preserve">IZVORIMA FINANSIRANJA </t>
    </r>
    <r>
      <rPr>
        <b/>
        <sz val="11"/>
        <rFont val="Arial"/>
        <family val="2"/>
      </rPr>
      <t xml:space="preserve"> (Plan Implementacije I + II + III god.)</t>
    </r>
  </si>
  <si>
    <t>Projekti koji se u potpunosti finansiraju iz budzeta JLS.</t>
  </si>
  <si>
    <r>
      <t>Da bi se kumulativni podaci u pomoćnim tabelama "Ukupno po sektorima", "Ukupno po godinama" i "Ukupno po A-E klasifikaciji " ispravno prikazali (ili izračunali) potrebno je da se u tabelu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unesu odgovarajuće oznake sektora (</t>
    </r>
    <r>
      <rPr>
        <i/>
        <sz val="12"/>
        <rFont val="Calibri"/>
        <family val="2"/>
        <scheme val="minor"/>
      </rPr>
      <t>na sljedeći način: ES, DS, SO</t>
    </r>
    <r>
      <rPr>
        <sz val="12"/>
        <rFont val="Calibri"/>
        <family val="2"/>
        <scheme val="minor"/>
      </rPr>
      <t>), oznake godina i oznake A-E klasifikacije.</t>
    </r>
  </si>
  <si>
    <r>
      <t>Kako bi se osiguralo da se formule u pomoćnim tabelama ne poremete ili slučajno obrišu ove tabele su zaštičene ("</t>
    </r>
    <r>
      <rPr>
        <i/>
        <sz val="12"/>
        <rFont val="Calibri"/>
        <family val="2"/>
        <scheme val="minor"/>
      </rPr>
      <t>zaključane"</t>
    </r>
    <r>
      <rPr>
        <sz val="12"/>
        <rFont val="Calibri"/>
        <family val="2"/>
        <scheme val="minor"/>
      </rPr>
      <t>). U slučaju potrebe za izmjenama možete kontaktirati terensku kancelariju ILDP projekta.</t>
    </r>
  </si>
  <si>
    <t>Napomena: Podaci u tabeli "Rekapitulacija" računaju se ispravno ukoliko su u pomoćnu kolonu "Plana Implementacije" pravilno unešene godine te oznake "A-E" klasifikacije, npr. "2015 (D)". Za projekte koji se u cijelosti finsiraju iz budzeta unosi se samo godina početka projekta a ne unosi se oznaka "A-E" klasifikacije.</t>
  </si>
  <si>
    <t>Sektor okoliša /zaštite životne sredine</t>
  </si>
  <si>
    <t>Svi grafikoni iz pomoćnih tabela mogu se kopirati (copy/paste metodom) u ostale dokumente pripremljene u MS Word-u, Power point-u ili Excelu.</t>
  </si>
  <si>
    <t>Kopiranje grafikona iz pomoćnih tabela u ostale dokumente</t>
  </si>
  <si>
    <t>Pomoćne tabele</t>
  </si>
  <si>
    <r>
      <rPr>
        <b/>
        <sz val="10.5"/>
        <rFont val="Calibri"/>
        <family val="2"/>
        <scheme val="minor"/>
      </rPr>
      <t>A-</t>
    </r>
    <r>
      <rPr>
        <sz val="10.5"/>
        <rFont val="Calibri"/>
        <family val="2"/>
        <scheme val="minor"/>
      </rPr>
      <t xml:space="preserve"> projekti za koje nema ideje od kuda bi se mogli finansirati;</t>
    </r>
  </si>
  <si>
    <r>
      <rPr>
        <b/>
        <sz val="10.5"/>
        <rFont val="Calibri"/>
        <family val="2"/>
        <scheme val="minor"/>
      </rPr>
      <t>B</t>
    </r>
    <r>
      <rPr>
        <sz val="10.5"/>
        <rFont val="Calibri"/>
        <family val="2"/>
        <scheme val="minor"/>
      </rPr>
      <t>- projekti za koje ima ideje ko bi mogao biti donator ali nije napravljen projektni prijedlog i nije aplicirano;</t>
    </r>
  </si>
  <si>
    <r>
      <rPr>
        <b/>
        <sz val="10.5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-projekti za koje ima ideja ko bi mogao biti donator i za koje je napravljen projektni prijedlog i aplicirano je ali nema nikakve povratne informacije;</t>
    </r>
  </si>
  <si>
    <r>
      <rPr>
        <b/>
        <sz val="10.5"/>
        <rFont val="Calibri"/>
        <family val="2"/>
        <scheme val="minor"/>
      </rPr>
      <t>D</t>
    </r>
    <r>
      <rPr>
        <sz val="10.5"/>
        <rFont val="Calibri"/>
        <family val="2"/>
        <scheme val="minor"/>
      </rPr>
      <t>- projekti za koje ima ideja ko bi mogao biti donator i za koje je napravljen projektni prijedlog i aplicirano je te je dobijena potvrdna povratna informacija o finansiranju;</t>
    </r>
  </si>
  <si>
    <r>
      <rPr>
        <b/>
        <sz val="10.5"/>
        <rFont val="Calibri"/>
        <family val="2"/>
        <scheme val="minor"/>
      </rPr>
      <t>E</t>
    </r>
    <r>
      <rPr>
        <sz val="10.5"/>
        <rFont val="Calibri"/>
        <family val="2"/>
        <scheme val="minor"/>
      </rPr>
      <t xml:space="preserve"> - projekti za koje je u pisanoj formi potvrđeno finansiranje i osigurana sredstva;</t>
    </r>
  </si>
  <si>
    <t xml:space="preserve">KLASIFIKACIJA PROJEKATA </t>
  </si>
  <si>
    <t>(koji su predviđeni za finansiranje dijelom ili u potpunosti iz eksternih izvora)</t>
  </si>
  <si>
    <r>
      <t>Ukoliko je broj redova (za projekte i mjere) nedovoljan u tabeli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", željeni broj novih redova se unosi (</t>
    </r>
    <r>
      <rPr>
        <i/>
        <sz val="12"/>
        <rFont val="Calibri"/>
        <family val="2"/>
        <scheme val="minor"/>
      </rPr>
      <t>"Insert"</t>
    </r>
    <r>
      <rPr>
        <sz val="12"/>
        <rFont val="Calibri"/>
        <family val="2"/>
        <scheme val="minor"/>
      </rPr>
      <t>) tako što se pozicionira na pretposljednji red u tabeli (označen sivom bojom) te se unesu novi redovi  (</t>
    </r>
    <r>
      <rPr>
        <i/>
        <sz val="12"/>
        <rFont val="Calibri"/>
        <family val="2"/>
        <scheme val="minor"/>
      </rPr>
      <t>desni klik mišem + insert</t>
    </r>
    <r>
      <rPr>
        <sz val="12"/>
        <rFont val="Calibri"/>
        <family val="2"/>
        <scheme val="minor"/>
      </rPr>
      <t>). Unošenjem novih redova na ovaj način se osigurava "veza" tabele "Plan 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-20</t>
    </r>
    <r>
      <rPr>
        <sz val="12"/>
        <color rgb="FFFF0000"/>
        <rFont val="Calibri"/>
        <family val="2"/>
        <scheme val="minor"/>
      </rPr>
      <t>xx</t>
    </r>
    <r>
      <rPr>
        <sz val="12"/>
        <rFont val="Calibri"/>
        <family val="2"/>
        <scheme val="minor"/>
      </rPr>
      <t>" i pomoćnih tabela "Ukupno po sektorima" i "Ukupno po godinama" te omogućava ispravan pregled kumulativnih podataka u pomoćnim tabelama.</t>
    </r>
  </si>
  <si>
    <t>Веза са стратешким и секторским циљем/ циљевима</t>
  </si>
  <si>
    <t>Пројекат / мјера (вријеме трајања)</t>
  </si>
  <si>
    <t>Укупни исходи</t>
  </si>
  <si>
    <t>Укупни оријент. издаци (до завршетка пројекта)</t>
  </si>
  <si>
    <t>Укупни предвиђени издаци  (за III године)</t>
  </si>
  <si>
    <t>Финансирање из буџета ЈЛС</t>
  </si>
  <si>
    <t>Финансирање из осталих извора</t>
  </si>
  <si>
    <t>Носиоци имплементације</t>
  </si>
  <si>
    <t>Веза са буџетом и/или ознака екстерног извора финансирања</t>
  </si>
  <si>
    <t>Општинско одјељење/служба одговорно за праћење</t>
  </si>
  <si>
    <t>Година почетка импл. и А-Е класификација</t>
  </si>
  <si>
    <t>Ознака сектора</t>
  </si>
  <si>
    <t>Преглед по годинама</t>
  </si>
  <si>
    <t>Структура осталих извора за I.год.</t>
  </si>
  <si>
    <t>Преглед осталих извора по годинама</t>
  </si>
  <si>
    <t>год. I</t>
  </si>
  <si>
    <t>год. II</t>
  </si>
  <si>
    <t>год. III</t>
  </si>
  <si>
    <t>укупно (I+II+III)</t>
  </si>
  <si>
    <t>Кредит</t>
  </si>
  <si>
    <t>Ентитет Кантон</t>
  </si>
  <si>
    <t>Држава</t>
  </si>
  <si>
    <t>Јавна подузећа</t>
  </si>
  <si>
    <t>Приватни извори</t>
  </si>
  <si>
    <t>ИПА</t>
  </si>
  <si>
    <t>Донатори</t>
  </si>
  <si>
    <t>Остало</t>
  </si>
  <si>
    <t>СЦ1/СЕК 1.1</t>
  </si>
  <si>
    <t>СЦ1/СЕК 1.2</t>
  </si>
  <si>
    <t>СЦ2/СЕК 2.1</t>
  </si>
  <si>
    <t>DS</t>
  </si>
  <si>
    <t>СЦ2/СЕК 2.3</t>
  </si>
  <si>
    <t>СЦ2/СЕК 2.4</t>
  </si>
  <si>
    <t>СЦ1/СЕК 1.3</t>
  </si>
  <si>
    <t>СЦ2/СЕК 2.2</t>
  </si>
  <si>
    <t>СЦ3/СЕК 3.1</t>
  </si>
  <si>
    <t>У К У П Н О:</t>
  </si>
  <si>
    <t>СЦ3/СЕК 3.2</t>
  </si>
  <si>
    <t>СЦ3/СЕК 3.3</t>
  </si>
  <si>
    <t>SO</t>
  </si>
  <si>
    <t>Општина: Мркоњић Град</t>
  </si>
  <si>
    <t>До 2022. године код корисника пројекта повећани приходи за 20% у односу на 2018. годину</t>
  </si>
  <si>
    <t xml:space="preserve">До 2024. године евидентирано више од 3.000 посјета Музеју </t>
  </si>
  <si>
    <t>Најмање 2500 корисника ски стазе послије прве године реализације</t>
  </si>
  <si>
    <t>До 2024. године повећан број посјетилаца тврђави „Призрен“ за 100% у односу на 2018. годину</t>
  </si>
  <si>
    <t xml:space="preserve">До 2022. године, број пројекција и организованих догађаја током зимског периода у Кино сали повећан за 15% у односу на период прије реконструкције простора.
До 2022 године најмање 10 манифестација одржаних током зимског периода у реконструисаном објекту. 
До 2024. године одржано/изведено најмање 5 камерних представа годишње или других културних догађаја  у Кино сали
</t>
  </si>
  <si>
    <t xml:space="preserve">До 2024. године у сарадњи са представницима дијапсоре орагнизована најмање 3 заједничка друштвена (културно-забавна) догађаја
До 2024. године више од 80 представника дијаспоре активно учествује у друштвеним догађајима на подручју општине Мркоњић Град.
</t>
  </si>
  <si>
    <t xml:space="preserve">До 2024. године више од 1.500 спортиста и рекреативаца учествовало у спортским догађајима организованим у оквиру СРЦ „Луке“.
До 2024. године организовано најмање једно фудбалско такмичење по ФИФА, УЕФА, НС БИХ и ФСРС стандардима у општини Мркоњић Град.
До 2024. године основана најмање два нова спортска клуба/удружења са више од 30 чланова.
До 2024. године уведено најмање 5 спортских манифестација у оквиру СРЦ „Луке“.
</t>
  </si>
  <si>
    <t xml:space="preserve">П 2.2.2.2 Изградња водовода за Сурјан (2020 – 2021) </t>
  </si>
  <si>
    <t>До 2024. године проширена мрежа локалних путева за 10% у односу на 2018. годину</t>
  </si>
  <si>
    <t>До 2024. године више од 90% урбаног подручја покривено водоводном и канализационом мрежом</t>
  </si>
  <si>
    <t xml:space="preserve">До 2024. године у реализованим пројектима и иницијативама учествовало више од 200 младих
До 2024. године покренуто најмање 5 друштвено одговорних бизниса од стране младих
</t>
  </si>
  <si>
    <t xml:space="preserve">До 2024. године повећан број активних удружења за 10% у односу на 2018. годину
До 2024. године као резултат рада подржаних удружења развијено више од 20 различитих садржаја за дјецу и младе 
</t>
  </si>
  <si>
    <t xml:space="preserve">До 2024. године повећана брзина изласка на интервенције за 30% у зимском периоду у односу на 2018. годину </t>
  </si>
  <si>
    <t>Општина</t>
  </si>
  <si>
    <t>Инвеститор</t>
  </si>
  <si>
    <t>Одјељење за привреду и финансије</t>
  </si>
  <si>
    <t>Одјељење за општу управу и друштвене дјелатности</t>
  </si>
  <si>
    <t>Одјељење за просторно планирање и комуналне послове</t>
  </si>
  <si>
    <t>Општина, завичајна удружења у Србији, Аустрији и Словенији</t>
  </si>
  <si>
    <t>Одјељење за изградњу града и управљање имовином</t>
  </si>
  <si>
    <t>Дом здравља, Општина</t>
  </si>
  <si>
    <t>До почетка 2021. године приходи локалних произвођача шљивовице са ознаком географског поријекла повећани за 30% у односу на 2018. годину</t>
  </si>
  <si>
    <t>До почетка 2022. године повећани приноси меркантилног кромпира код корисника пројекта за најмање 40% у односу на 2018. годину</t>
  </si>
  <si>
    <t>До почетка 2021. године повећани приноси код пољопривредних произвођача којима је пружена савјетодавна подршка за 10% у односу на 2018. годину</t>
  </si>
  <si>
    <t>До почетка 2021. године код подржаних пољопривредних произвођача повећани приходи за 10% у односу на 2018. годину</t>
  </si>
  <si>
    <t>о почетка 2024. године општина Мркоњић Град у сарадњи са другим актерима ће реализовати најмање 10 значајнијих инвестиционих пројеката</t>
  </si>
  <si>
    <t xml:space="preserve">До 2024. године запослено најмање 50 нових радника са подручја општине Мркоњић Град у ПЗ „Подбрдо“ 
</t>
  </si>
  <si>
    <t>До почетка 2024. године покренута најмање 2 прерађивачка капацитета за воће и поврће у складу са расположивом сировинском основом</t>
  </si>
  <si>
    <t>До почетка 2021. године регистровано најмање 10 нових предузетничких радњи као резултат мјера подршке</t>
  </si>
  <si>
    <t>До 2022. године повећан обим производње код подржаних корисника за 10% до 2020. године</t>
  </si>
  <si>
    <t xml:space="preserve">До почетка 2023. године евидентирано више од 2.500 посјета видиковцу
До почетка 2023. године на друштвеним мрежама забиљежено више од 10.000 импресија које се односе на видиковац и туристичку понуду Мркоњић Града
</t>
  </si>
  <si>
    <t>До почетка 2024. године забиљежено 50% више посјета арехеолошким локалитетима на подручју општине Мркоњић Град у односу на 2018. годину</t>
  </si>
  <si>
    <t xml:space="preserve">До почетка 2022. године повећан број посјетилаца на језеру Балкана за 10% у односу на 2018. годину
</t>
  </si>
  <si>
    <t>До 2024. године 30% више бициклистичких група годишње посјећује општину Мркоњић Град у односу на 2018. годину</t>
  </si>
  <si>
    <t>До 2024. године 30 младих особа и 20 домаћинстава запослено или остварује додатни приход од туристичких дјелатности</t>
  </si>
  <si>
    <t>До почетка 2023. године број организованих догађаја и манифестација у Културном центру „Петар Кочић“ повећан за 10% у односу на 2018. годину 
До почетка 2023. повећан број изнајмљених термина за одржавање представа/манифестацијекоји се користе у Културном центру „Петар Кочић“ током зимских мјесеци за 30%  у односу на 2018. годину 
До краја 2022.године смањени трошкови гријања Културног центра за 30% у односу на 2018. годину</t>
  </si>
  <si>
    <t xml:space="preserve">До почетка 2024. године подржани спортски клубови раде са свим такмичарским категоријама, укључујући и категорије младих.
До почетка 2024. године подржани спортски клубови организовали најмање 6 годишњих спортских догађаја за категорију младих.
</t>
  </si>
  <si>
    <t xml:space="preserve">До краја 2022. године забиљежено најмање 1.000 посјета на новом излетишту </t>
  </si>
  <si>
    <t>До 2024. године смањен број кварова на водоводној и канализационој мрежи за 10% у односу на период прије реконструкције</t>
  </si>
  <si>
    <t xml:space="preserve">До почетка 2021 године за 20% скраћено просјечно вријеме потребно за улазак или излазак из насеља аутомобилом, мјерено у односу на 2019. годину </t>
  </si>
  <si>
    <t>До почетка 2024. године више од 500 пјешака, укључујући и 70 ученика Основне школе у Бјелајцима, користи пјешачку стазу за кретање дуж дионице  магистралног пута М15 и регионалног пута Мркоњић Град - Бјелајце</t>
  </si>
  <si>
    <t>До краја 2021. године 20 мјештана у насељу Шибови прикључено на водоводни систем</t>
  </si>
  <si>
    <t>До краја 2021. године 100 мјештана у селу Сурјан прикључено на водоводну мрежу</t>
  </si>
  <si>
    <t>До почетка 2024. године 300 мјештана у насељу Баљвине (од тога 70% повратничке популације) прикључено на водоводни систем</t>
  </si>
  <si>
    <t xml:space="preserve">До почетка 2022. године понуђена техничка рјешења за пречистач отпадних вода </t>
  </si>
  <si>
    <t xml:space="preserve">До краја школске 2023/2024. године 20% укупног број часова физике на којима се изводи практична настава уз кориштење огледа и експеримената
До краја школске 2023/2024. године средња оцјена из физике побољшана са 2,3 на 3
До почетка 2024. године ученици Гимназије награђени на најмање 4 регионална и републичка такмичења из физике 
</t>
  </si>
  <si>
    <t>До краја школске 2023/2024. године 100% укупног број часова предвиђених наставним планом и програмом у основним школама изводи се уз употребу савремених наставних учила и опреме на којима се изводи практична настава уз кориштење огледа и експеримената</t>
  </si>
  <si>
    <t xml:space="preserve">До краја 2023. године усељено 25 социјално угрожених породица </t>
  </si>
  <si>
    <t xml:space="preserve">До краја 2023. године извршено 300 теренских обилазака годишње и пружена услуга помоћи у кући за 50 корисника
До почетка 2024. године за 10% смањена социјална искљученост старијих лица без породичног старања и лица са инвалидитетом у односу на 2018. годину
</t>
  </si>
  <si>
    <t xml:space="preserve">До краја 2023. године обављено 1.000 превентивних мамографских прегледа </t>
  </si>
  <si>
    <t xml:space="preserve">До почетка 2022. године смањен број насталих саобраћајних незгода на посматраној дионици пута Р-412 за 50% у односу на период прије постављања семафора - тежи се ка 0. 
До почетка 2022. године смањен број саобраћајних прекршаја на посматраној дионици пута Р-412 за 50% у односу на период прије постављања семафора 
</t>
  </si>
  <si>
    <t xml:space="preserve">До 2022. године смањена учесталост појаве поплава на регулисаном подручју за 30% у односу на 2018. годину </t>
  </si>
  <si>
    <t>До почетка 2022. године повећана број опремљених чланова ЦЗ учествују у интервенцијама у случају елементарних непогода за 20% у односу на 2018. годину</t>
  </si>
  <si>
    <t>До почетка 2024. године смањен броја активираних клизишта на пошумљеном подручју за 20%</t>
  </si>
  <si>
    <t xml:space="preserve">До краја 2021. године смањена просјечна потрошња енергената за гријање у објекту КСЦ „Петар Кочић“ за 30% у односу на период прије реконструкције </t>
  </si>
  <si>
    <t xml:space="preserve">До почетка 2022. године смањена потрошња топлотне енергије у школском објекту за 20% у односу на 2018. годину </t>
  </si>
  <si>
    <t>До почетка 2020. године смањена потрошња топлотне енергије у школском објекту за 20% у односу на 2018. годину</t>
  </si>
  <si>
    <t>До почетка 2022. године санирано 90% дивљих депонија на подручју општине Мркоњић Град</t>
  </si>
  <si>
    <t xml:space="preserve">До краја 2021. године више од 1.000 грађана годишње учествује у едукативној кампањи о значају заштите животне средине и адекватном збрињавању отпада </t>
  </si>
  <si>
    <t>До почетка 2024. године количине рециклираног отпада су довољне за испоруку фирмама за откуп и прераду отпада</t>
  </si>
  <si>
    <t xml:space="preserve">Од почетка 2022. године врши се редовно квартално праћење квалитета ваздуха на подручју општине Мркоњић Град
Од почетка 2022. године евидентирана сва прекорачења када је у питању прописани минимум квалитета ваздуха 
</t>
  </si>
  <si>
    <t xml:space="preserve">До почетка 2022. године реализована најмање два пројекта на основу Студије енергетских потенцијала општине Мркоњић Град </t>
  </si>
  <si>
    <t>До почетка 2022. године најмање 4 инвеститора  заинтересована за градњу на предметном подручју у складу са просторно-планском документацијом 
До почетка 2022. године издате најмање 4 грађевинске дозволе за објекте предвиђене планом</t>
  </si>
  <si>
    <t xml:space="preserve">До краја 2020. године реализовано 50% активности на постављању привремених објеката и мобилијара предвиђеног планом </t>
  </si>
  <si>
    <t>До краја 2023. године број  захтјева за грађевинску дозволу повећан за 10% у односу на 2018. годину</t>
  </si>
  <si>
    <t>П 3.3.1.4 Регулациони план Центар, за дио насеља Брдо, дио насеља Подоругла, за дио насеља Томићи (2021-2023)</t>
  </si>
  <si>
    <t>Општина/Донатор</t>
  </si>
  <si>
    <t>Општина/ШГ Лисина</t>
  </si>
  <si>
    <t xml:space="preserve">Општина, </t>
  </si>
  <si>
    <t xml:space="preserve">РС Силикон ,ЈП Путеви РС, </t>
  </si>
  <si>
    <t>415200/Ј.П./Донација</t>
  </si>
  <si>
    <t>Ентите/грађани</t>
  </si>
  <si>
    <t>415200/Фондација Мозаик</t>
  </si>
  <si>
    <t>415200/В.Савез</t>
  </si>
  <si>
    <t>511200/ Донатор</t>
  </si>
  <si>
    <t xml:space="preserve">Општина </t>
  </si>
  <si>
    <t>412800/Eко фонд РС</t>
  </si>
  <si>
    <t>Р.бр.</t>
  </si>
  <si>
    <t xml:space="preserve">До почетка 2020. године за 20% убрзано рјешавање захтјева грађана гдје се предметна документација односи на податке из ГИС мапе </t>
  </si>
  <si>
    <t>До 2021 године омогућено проширење урбаног подручја општине за 20% у односу на период прије усвајања Урбанистичког плана</t>
  </si>
  <si>
    <t xml:space="preserve">До почетка 2022. године смањена инсталисана снага на систему јавне расвјете, односно утрошена ел. енергија за 76% у односу на 2018. годину
До почетка 2022. године смањени трошкови редовног одржавања система јавне расвјете за 95% у односу на 2018. годину
</t>
  </si>
  <si>
    <t>Општина/Ентитет</t>
  </si>
  <si>
    <t xml:space="preserve">П 2.4.2.2 Унапређење безбиједности саобраћаја у улици Симе Шолаје  и семафоризација раскрснице улице Симе Шолаје и Регионалног пута Р-412 (Транзитни пут) (2020 – 2021) </t>
  </si>
  <si>
    <t>511200/UNDP</t>
  </si>
  <si>
    <t xml:space="preserve">Општина 
</t>
  </si>
  <si>
    <t>М.фин/игре на срећу</t>
  </si>
  <si>
    <t>415200/НВО</t>
  </si>
  <si>
    <t>511 200</t>
  </si>
  <si>
    <t>415 200</t>
  </si>
  <si>
    <t>414 100/Е.К</t>
  </si>
  <si>
    <t>П 2.4.3.1 Пројекат уређења дијела четири градска водотока, Црна Ријека Црљенице, Митрића потока и Вилењака (2021-2022)</t>
  </si>
  <si>
    <t>П 3.1.1.1 Пројекат енергетске санације објекта КСЦ “Петар Кочић“ (2022-2023)</t>
  </si>
  <si>
    <t>П 3.1.1.2  Пројекат енергетске ефикасности у Основној  школи „Иван Горан Ковачић“ (2022 - 2023)</t>
  </si>
  <si>
    <t>П 3.2.2.2  Израда Студије енергетских потенцијала општине Мркоњић Град (2022)</t>
  </si>
  <si>
    <t>П 3.3.1.2 Израда идејних рјешења за привремене објекте и мобилијар за ужу зону ТРЦ „Балкана“ (2022-2023)</t>
  </si>
  <si>
    <t>П 1.1.1.1 Географска ознака  „Мркоњичке шљивовице“ (2022)</t>
  </si>
  <si>
    <t>П 1.1.1.2 Путеви ракије (2022 )</t>
  </si>
  <si>
    <t>414 100/UNDP</t>
  </si>
  <si>
    <t>П 1.1.1.3 Производња и прерада меркатилног кромпира на подручју Подрашничког поља (2023)</t>
  </si>
  <si>
    <t>П 1.1.2.7 Израда студије инвестиционих могућности у пољопривреди ( 2022)</t>
  </si>
  <si>
    <t>П 1.3.1.4 Обнова тврђаве „Призрен“ (2022 – 2023)</t>
  </si>
  <si>
    <t>П 1.3.2.2 Израда студије о  квалитету воде у језеру Балкана и притокама (2022)</t>
  </si>
  <si>
    <t>511700/Министарство просторно</t>
  </si>
  <si>
    <t>М 2.4.3.4 ШПО и Пошумљавање у приватним шумама општине Мркоњић Град (2020 – 2023)</t>
  </si>
  <si>
    <t>Општина/KП Парк</t>
  </si>
  <si>
    <t>416 100</t>
  </si>
  <si>
    <t xml:space="preserve">Бесплатан превоз за све ученике (основце и средњошколце) који путују,  сви студенти (који испуњавају услове) остварили право на стипендију, подржано најмање 15 талентованих ученика годишње, </t>
  </si>
  <si>
    <t>416  100</t>
  </si>
  <si>
    <t>Општина/Министрарство просвјете и културе</t>
  </si>
  <si>
    <t>511 200/Донатор</t>
  </si>
  <si>
    <t>KП Парк</t>
  </si>
  <si>
    <t xml:space="preserve">До почетка 2024. године  безбједно  се  користи  дионица пута за Баљвине </t>
  </si>
  <si>
    <t>Министарство избјеглих и расељених лица</t>
  </si>
  <si>
    <t>Фондација Мак Диздар</t>
  </si>
  <si>
    <t>Општина/Завод за заштиту споменика</t>
  </si>
  <si>
    <t xml:space="preserve">РЗ за заштит кул.инст.и пр.налеђа </t>
  </si>
  <si>
    <t>М 2.4.1.5 Mјере подршке пронаталитетној политици 2021-2023)</t>
  </si>
  <si>
    <t>511100 Премијер</t>
  </si>
  <si>
    <r>
      <t>До краја 2024. године финансијски подржано најмање 300 вишечланих породица 3+, набавка уџбеника за најмање 150 дјеце из породица 3+ , годишње 10 једнократних помоћ за побољшање</t>
    </r>
    <r>
      <rPr>
        <sz val="9"/>
        <rFont val="Calibri"/>
        <family val="2"/>
        <charset val="238"/>
        <scheme val="minor"/>
      </rPr>
      <t xml:space="preserve"> услова становања  породица 4+,подржани  сви захтјеви асистиране репродукције </t>
    </r>
  </si>
  <si>
    <r>
      <t xml:space="preserve">До краја 2024. године подржано најмање 10 младих </t>
    </r>
    <r>
      <rPr>
        <sz val="9"/>
        <rFont val="Calibri"/>
        <family val="2"/>
        <charset val="238"/>
        <scheme val="minor"/>
      </rPr>
      <t xml:space="preserve"> брачних парова</t>
    </r>
  </si>
  <si>
    <r>
      <t>A</t>
    </r>
    <r>
      <rPr>
        <sz val="9"/>
        <rFont val="Calibri"/>
        <family val="2"/>
        <charset val="238"/>
        <scheme val="minor"/>
      </rPr>
      <t>-projekti za koje nema ideje od kuda bi se mogli finansirati;</t>
    </r>
  </si>
  <si>
    <r>
      <t>B-</t>
    </r>
    <r>
      <rPr>
        <sz val="9"/>
        <rFont val="Calibri"/>
        <family val="2"/>
        <charset val="238"/>
        <scheme val="minor"/>
      </rPr>
      <t>projekti za koje ima ideje ko bi mogao biti donator ali nije napravljen projektni prijedlog i nije aplicirano;</t>
    </r>
  </si>
  <si>
    <r>
      <t>C</t>
    </r>
    <r>
      <rPr>
        <sz val="9"/>
        <rFont val="Calibri"/>
        <family val="2"/>
        <charset val="238"/>
        <scheme val="minor"/>
      </rPr>
      <t>-projekti za koje ima ideja ko bi mogao biti donator, za koje je napravljen projektni prijedlog  i aplicirano je ali nema povratne informacije;</t>
    </r>
  </si>
  <si>
    <r>
      <t>D</t>
    </r>
    <r>
      <rPr>
        <sz val="9"/>
        <rFont val="Calibri"/>
        <family val="2"/>
        <charset val="238"/>
        <scheme val="minor"/>
      </rPr>
      <t>-projekti za koje ima ideja ko bi mogao biti donator, za koje je napravljen projektni prijedlog i aplicirano je te je dobivena povratna informacija o finansiranju;</t>
    </r>
  </si>
  <si>
    <r>
      <t>E</t>
    </r>
    <r>
      <rPr>
        <sz val="9"/>
        <rFont val="Calibri"/>
        <family val="2"/>
        <charset val="238"/>
        <scheme val="minor"/>
      </rPr>
      <t>-projekti za koje je u pisanoj formi potvrđeno finansiranje i osigurana sredstva.</t>
    </r>
  </si>
  <si>
    <t xml:space="preserve">До краја 2021. набављено 1 санитетско возило, 1 стоматолошка столица хематолошки бројач, дигитализовaн  мамограф </t>
  </si>
  <si>
    <t>МЕГ пројекат</t>
  </si>
  <si>
    <t>Донатор</t>
  </si>
  <si>
    <t>До 2024. године уређене и маркиране стазе у М.Граду</t>
  </si>
  <si>
    <t>П 1.3.2.5 Via Dinarika (2022 – 2024)</t>
  </si>
  <si>
    <t>П 1.3.2.3 Бициклизам римским путевима (2022 – 2024)</t>
  </si>
  <si>
    <t>П 2.4.1.4 Набавка дијализног возила за потребе Дома здравља у Мркоњић Граду“ (2021</t>
  </si>
  <si>
    <t>СЦ2/СЕК 2.5</t>
  </si>
  <si>
    <t>Општина/Предсједник РС</t>
  </si>
  <si>
    <t>Општина/ПМФ</t>
  </si>
  <si>
    <t>2023 (C)</t>
  </si>
  <si>
    <t>П 1.1.2.4 Практична обука младих пољопривредних инжињера (2023-2024)</t>
  </si>
  <si>
    <t>414 100/Властита</t>
  </si>
  <si>
    <t xml:space="preserve">М 1.1.2.6 Подршка развоју пољопривреде (2022– 2024) </t>
  </si>
  <si>
    <t>П 1.2.1.1 Наставак активности на успостаљању  и уређењу Пословне зоне „Подбрдо“ (2022 – 2023)</t>
  </si>
  <si>
    <t>П 1.2.1.1 Наставак активности на проширењу и уређењу Пословне зоне 2 „Подбрдо“ (2022-2024)</t>
  </si>
  <si>
    <t xml:space="preserve">П 1.2.1.2 Промоција инвестиционих могућности за изградњу капацитета за прераду воћа и поврћа (2023) </t>
  </si>
  <si>
    <t>М 1.2.2.1 Подршка самозапошљавању незапослених лица са подручја општине Мркоњић Град (2022)</t>
  </si>
  <si>
    <t>М 1.2.2.2 Подршка развоју МСП и предузетника (2022-2024)</t>
  </si>
  <si>
    <t>П 1.3.1.1 Изградња видиковца на Дабрацу (2023)</t>
  </si>
  <si>
    <t>П 1.3.1.2 Археолошки локалитети у служби културног туризма (2022 – 2023)</t>
  </si>
  <si>
    <t>П 1.3.1.3 Обнова музеја ЗАВНОБИХ-а (2022)</t>
  </si>
  <si>
    <t>П 1.3.2.1 Успостаљање ски стаза на Балкани (2022 – 2024)</t>
  </si>
  <si>
    <t>П 1.3.2.4 Подршка развоју туризма (2022 – 2024)</t>
  </si>
  <si>
    <t>П 1.3.2.4 Пецка – Нова екотуристичка дестинација (Pecka Outdoor Resort) (2022)</t>
  </si>
  <si>
    <t>Дo 2024. године минимално 20 локалних произвођача и физичких лица има приступ новим каналима продаје и промоције под повољним условима као и присуство на сви значајним манифестацијама у општини и регији, као и на туристичким дестинацијама  и 40 произвођача који ће користи штандове на манифестацијама.</t>
  </si>
  <si>
    <t>П 1.1.2.7 EU4Agri-Пијаца ѕа 21. вијек ( 2022)</t>
  </si>
  <si>
    <t>Општина/УНДП</t>
  </si>
  <si>
    <t>П 2.1.1.1 Санација вјерских  објеката и објеката културе на подручју општине (2022-2024)</t>
  </si>
  <si>
    <t>П 2.1.1.2   Санација и Реконструкција   КИНО САЛЕ (2022 – 2023)</t>
  </si>
  <si>
    <t>П 2.1.1.3  Успостављање и јачање институционалне сарадње са дијаспором у области културе (2022-2023)</t>
  </si>
  <si>
    <t>П 2.2.1.1 Асфалтирање локалних и некатегорисаних путева (2022 -2023)</t>
  </si>
  <si>
    <t>П 2.2.1.2 Реконструкција градских улица и пратеће комуналне инфраструктуре (2022 – 2024)</t>
  </si>
  <si>
    <t>2023(Е)</t>
  </si>
  <si>
    <t>П 2.2.1.4 Уклањање стјенске масе у селу Баљвине(2023-2024)</t>
  </si>
  <si>
    <t xml:space="preserve">До почетка 2024. године удружења и клубови користе простор ОШ "П.Кочић"
</t>
  </si>
  <si>
    <t>До почетка 2023. године  сваком дјетету доступно предшколско образовање</t>
  </si>
  <si>
    <t>До 2024. године свачионице доступне за више од 1.500 спортиста и рекреативаца свих категорија</t>
  </si>
  <si>
    <t>П 2.1.2.1  Изградња спортско -рекреативног центра „ЛУКЕ“ (2022 – 2024)</t>
  </si>
  <si>
    <t>Општина/Грађани</t>
  </si>
  <si>
    <t>П 2.2.2.1 Изградња водоводне мреже у насељу Шибови (2023)</t>
  </si>
  <si>
    <t>П 2.2.2.3 Изградња водовода у Баљвинама (2023 – 2023)</t>
  </si>
  <si>
    <t>2023 (B)</t>
  </si>
  <si>
    <t>П 2.2.2.5 Уградња пречистача за отпадне воде-израда главног пројекта (2023-2024)</t>
  </si>
  <si>
    <t xml:space="preserve">П 2.2.2.6 Проширење  водоводне и канализационе мреже у градском подручју (2022 – 2024) </t>
  </si>
  <si>
    <t>П 2.3.1.1 Опремање кабинета физике у Гимназији (2022 - 2023)</t>
  </si>
  <si>
    <t>Општина,Донатори</t>
  </si>
  <si>
    <t>М 2.3.1.3 Набавка наставне опреме, учила и намјештаја у основним и средњим школама (2022 - 2024)</t>
  </si>
  <si>
    <t>М 2.3.1.3 Подршка ученицима основних и средњих школа и студентима  (2022 - 2024)</t>
  </si>
  <si>
    <t>П 2.3.2.1 Пројекат Омладинске банке (2022 – 2023)</t>
  </si>
  <si>
    <t>П 2.4.1.1 Изградња и реконструкција стамбених објеката за кориснике ЦСР (2022 – 2023)</t>
  </si>
  <si>
    <t>П 2.4.1.2 „Помоћ у кући“ за старија лица и лица са инвалидитетом (2022 – 2024)</t>
  </si>
  <si>
    <t>До краја 2023. године завршена социјална карта града</t>
  </si>
  <si>
    <t>П 2.4.1.3 Израда социјалне карте (2022-2023)</t>
  </si>
  <si>
    <t>П 2.4.1.3 Превенција рака дојке (2022-2024)</t>
  </si>
  <si>
    <t>Донација</t>
  </si>
  <si>
    <t>М 2.4.1.6.Подршка  Стамбено збрињавање младих брачних парова-за куповину прве некретнине (2022-2024)</t>
  </si>
  <si>
    <t>УНДП</t>
  </si>
  <si>
    <t>2023 (D)</t>
  </si>
  <si>
    <t>П 3.3.2.2  Реконструкција партерног уређења јавног простора у ул.С.Шолаје испред цркве (2022-2023)</t>
  </si>
  <si>
    <t>П 3.3.2.1 Израда web GIS мапе (2022)</t>
  </si>
  <si>
    <t>П 3.3.1.5 Израда урбанистичког плана општине Мркоњић Град 2018-2038. година (2022)</t>
  </si>
  <si>
    <t>П 3.3.1.1 Израда просторно –планске документације за подручје Балкана и Зеленковац (2022-2023)</t>
  </si>
  <si>
    <t>П 3.2.2.1  Постављање мјерних станица за праћење квалитета ваздуха на подручју општине Мркоњић Град (2023)</t>
  </si>
  <si>
    <t>П 3.2.1.3  Изградња рециклажног дворишта на градској депонији „Подови“ (2022-2023)</t>
  </si>
  <si>
    <t>П 3.2.1.2 Едукација и кампања подизања свијести о заштити животне средине (2022 – 2023)</t>
  </si>
  <si>
    <t>П 3.2.1.1 Идентификација и чишћење постојећих дивљих депонија (2022 – 2024)</t>
  </si>
  <si>
    <t xml:space="preserve">П 2.3.2.2„Јачање улоге мјесних заједница у Босни и Херцеговини“  (2022 – 2023) </t>
  </si>
  <si>
    <t>М 2.3.2.2 Подршка пројектима НВО сектора (2022-2023)</t>
  </si>
  <si>
    <t>П 2.4.3.2 Реконструкција Ватрогасног дома и набавка техничке опреме и средстава (2022 – 2023)</t>
  </si>
  <si>
    <t>П 2.4.3.3 Унапређење капацитета цивилне заштите (2022 – 2024)</t>
  </si>
  <si>
    <t xml:space="preserve">До почетка 2022. године 5 мјесних заједница (Бјелајце, Подрашница, Ново Насеље, Подбрдо, Бараћи ојачале своју улогу. </t>
  </si>
  <si>
    <t>511 200/УНДП</t>
  </si>
  <si>
    <t>П 2.3.2.2 Мјесне заједнице-редовни пројекти МЗ</t>
  </si>
  <si>
    <t>412500/ЈП  Путеви РС</t>
  </si>
  <si>
    <t>Општина/Mинистартство финансија</t>
  </si>
  <si>
    <t>П 3.1.1.8 Реконструкција  и изградња система расвјете на подручју општине Мркоњић Град (2022 – 2023)</t>
  </si>
  <si>
    <r>
      <t xml:space="preserve">П 2.2.1.3 Реконструкција саобраћајница и паркинг простора у градском насељу Бркић башта и </t>
    </r>
    <r>
      <rPr>
        <sz val="9"/>
        <rFont val="Calibri"/>
        <family val="2"/>
        <charset val="238"/>
      </rPr>
      <t>Ријека</t>
    </r>
    <r>
      <rPr>
        <sz val="9"/>
        <rFont val="Calibri"/>
        <family val="2"/>
      </rPr>
      <t xml:space="preserve"> </t>
    </r>
    <r>
      <rPr>
        <sz val="9"/>
        <rFont val="Calibri"/>
        <family val="2"/>
        <charset val="238"/>
      </rPr>
      <t>(ул. Цара Душана)</t>
    </r>
    <r>
      <rPr>
        <sz val="9"/>
        <rFont val="Calibri"/>
        <family val="2"/>
      </rPr>
      <t xml:space="preserve"> (2022)</t>
    </r>
  </si>
  <si>
    <r>
      <t xml:space="preserve">П 2.2.1.4 Изградња пјешачке стазе (тротоара) дуж магистралног пута </t>
    </r>
    <r>
      <rPr>
        <sz val="9"/>
        <rFont val="Calibri"/>
        <family val="2"/>
        <charset val="238"/>
      </rPr>
      <t>М15</t>
    </r>
    <r>
      <rPr>
        <sz val="9"/>
        <rFont val="Calibri"/>
        <family val="2"/>
      </rPr>
      <t xml:space="preserve"> и регионалног пута Мркоњић Град Бјелајце (2022-2023)</t>
    </r>
  </si>
  <si>
    <r>
      <t xml:space="preserve">П 3.1.1.3  </t>
    </r>
    <r>
      <rPr>
        <sz val="9"/>
        <rFont val="Calibri"/>
        <family val="2"/>
        <charset val="238"/>
      </rPr>
      <t>Реконструкција фасаде на фискултурној сали ЈУ Гимназија и Машинска школа (2021)</t>
    </r>
  </si>
  <si>
    <r>
      <t xml:space="preserve">П 3.1.1.3  </t>
    </r>
    <r>
      <rPr>
        <sz val="9"/>
        <rFont val="Calibri"/>
        <family val="2"/>
        <charset val="238"/>
      </rPr>
      <t>Доградња вртића Др Миља Ђукановић (2023)</t>
    </r>
  </si>
  <si>
    <t xml:space="preserve">М 1.1.2.6 Подршка развоју пчеларства (2022– 2024) </t>
  </si>
  <si>
    <t>До почетка 2021. године код подржаних произвођача повећани приходи за 10% у односу на 2018. годину</t>
  </si>
  <si>
    <t>414 100/Донатори</t>
  </si>
  <si>
    <t xml:space="preserve">До почетка 2024. године 5 мјесних заједница (Бјелајце, Подрашница, Ново Насеље, Подбрдо, Бараћи ојачале своју улогу. </t>
  </si>
  <si>
    <t>До 2024. године више од 1500 спортиста и рекреативаца учествовало у спортским догађајима</t>
  </si>
  <si>
    <t>511100/ буџет општине</t>
  </si>
  <si>
    <t xml:space="preserve">До почетка 2023. године партерно уређен јавни простора у ул.С.Шолаје </t>
  </si>
  <si>
    <t>П 2.1.2.2 Изградња градског базена (2022-2024)</t>
  </si>
  <si>
    <t>П 2.1.2.3 Изградња свлачионица на стадиону Луке (2022-2023)</t>
  </si>
  <si>
    <t>П 2.1.2.4Изградња сале за мале спортове у ОШ "П.Кочић"</t>
  </si>
  <si>
    <t>М 2.1.2.4 Подршка развоју спорта-Суфинансирање спортских клубова (2022 - 2024)</t>
  </si>
  <si>
    <t>М 2.1.2.6  Успостаљање и уређење излетишта на погодним локацијама на подручју општине Мркоњић Град (2022 – 2024)</t>
  </si>
  <si>
    <t>П 2.1.2.5 Изградња осталих спортских објеката- спортски терени-игралишта</t>
  </si>
  <si>
    <t>До 2024. г доступан отворени градски базен спортистима и рекреативцима свим грађанима.</t>
  </si>
  <si>
    <t>2023 (Е)</t>
  </si>
  <si>
    <t>2023 (E)</t>
  </si>
  <si>
    <t>2024 (D)</t>
  </si>
  <si>
    <r>
      <t xml:space="preserve">Одјељење за општу управу и друштвене дјелатности </t>
    </r>
    <r>
      <rPr>
        <b/>
        <sz val="8.5"/>
        <rFont val="Calibri"/>
        <family val="2"/>
        <charset val="238"/>
        <scheme val="minor"/>
      </rPr>
      <t>Jelena Pena</t>
    </r>
  </si>
  <si>
    <t xml:space="preserve">Споменик Петар Мркоњић </t>
  </si>
  <si>
    <t>Дом за здравствену његу</t>
  </si>
  <si>
    <t>План имплементације и индикативни финансијски оквир за 2023</t>
  </si>
  <si>
    <t>Одјељење за инспекцијске послове</t>
  </si>
  <si>
    <t>Одјељење за привреду и финансије и Одјељење за просторно планирање и комуналне послове</t>
  </si>
  <si>
    <t>о краја 2023. године х мјештана у селу Oраховљани прикључено на водоводну мрежу</t>
  </si>
  <si>
    <t>СЦ3/СЕК 3.4</t>
  </si>
  <si>
    <t>СЦ3/СЕК 3.5</t>
  </si>
  <si>
    <t>СЦ3/СЕК 3.6</t>
  </si>
  <si>
    <t>Реконструкција Трга Српске војске</t>
  </si>
  <si>
    <t>До краја 2023. године реконструисан Трг Српске војске</t>
  </si>
  <si>
    <t>До априла 2024. године изграњен споменик Петру Мркоњићу</t>
  </si>
  <si>
    <t>До краја 2023.године заввршена техничка документација и створени услови  за почетак пројекта Дома за здравствену његу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</si>
</sst>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.00_);_(* \(#,##0.00\);_(* \-??_);_(@_)"/>
    <numFmt numFmtId="167" formatCode="#,##0.0"/>
  </numFmts>
  <fonts count="4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8.5"/>
      <name val="Calibri"/>
      <family val="2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Arial"/>
      <family val="2"/>
    </font>
    <font>
      <sz val="14"/>
      <color rgb="FF545454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8.5"/>
      <name val="Calibri"/>
      <family val="2"/>
    </font>
    <font>
      <sz val="9"/>
      <name val="Arial"/>
      <family val="2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9"/>
      <name val="Calibri"/>
      <family val="2"/>
    </font>
    <font>
      <sz val="8.5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7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 Light"/>
      <family val="2"/>
      <charset val="238"/>
    </font>
    <font>
      <sz val="9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8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166" fontId="9" fillId="0" borderId="0"/>
    <xf numFmtId="9" fontId="2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2"/>
    <xf numFmtId="164" fontId="7" fillId="5" borderId="1" xfId="3" applyNumberFormat="1" applyFont="1" applyFill="1" applyBorder="1" applyAlignment="1">
      <alignment horizontal="right" wrapText="1"/>
    </xf>
    <xf numFmtId="0" fontId="8" fillId="0" borderId="0" xfId="2" applyFont="1"/>
    <xf numFmtId="164" fontId="16" fillId="2" borderId="1" xfId="3" applyNumberFormat="1" applyFont="1" applyFill="1" applyBorder="1" applyAlignment="1">
      <alignment horizontal="right" wrapText="1"/>
    </xf>
    <xf numFmtId="164" fontId="5" fillId="5" borderId="5" xfId="3" applyNumberFormat="1" applyFont="1" applyFill="1" applyBorder="1" applyAlignment="1">
      <alignment horizontal="left" wrapText="1"/>
    </xf>
    <xf numFmtId="164" fontId="15" fillId="2" borderId="5" xfId="3" applyNumberFormat="1" applyFont="1" applyFill="1" applyBorder="1" applyAlignment="1">
      <alignment horizontal="left" wrapText="1"/>
    </xf>
    <xf numFmtId="164" fontId="12" fillId="5" borderId="1" xfId="3" applyNumberFormat="1" applyFont="1" applyFill="1" applyBorder="1" applyAlignment="1">
      <alignment horizontal="right" wrapText="1"/>
    </xf>
    <xf numFmtId="164" fontId="21" fillId="2" borderId="1" xfId="3" applyNumberFormat="1" applyFont="1" applyFill="1" applyBorder="1" applyAlignment="1">
      <alignment horizontal="right" wrapText="1"/>
    </xf>
    <xf numFmtId="164" fontId="21" fillId="5" borderId="1" xfId="3" applyNumberFormat="1" applyFont="1" applyFill="1" applyBorder="1" applyAlignment="1">
      <alignment horizontal="right" wrapText="1"/>
    </xf>
    <xf numFmtId="164" fontId="22" fillId="2" borderId="1" xfId="3" applyNumberFormat="1" applyFont="1" applyFill="1" applyBorder="1" applyAlignment="1">
      <alignment wrapText="1"/>
    </xf>
    <xf numFmtId="164" fontId="5" fillId="5" borderId="1" xfId="3" applyNumberFormat="1" applyFont="1" applyFill="1" applyBorder="1" applyAlignment="1">
      <alignment wrapText="1"/>
    </xf>
    <xf numFmtId="0" fontId="23" fillId="0" borderId="0" xfId="2" applyFont="1" applyAlignment="1">
      <alignment horizontal="left" vertical="center"/>
    </xf>
    <xf numFmtId="164" fontId="25" fillId="5" borderId="5" xfId="3" applyNumberFormat="1" applyFont="1" applyFill="1" applyBorder="1" applyAlignment="1">
      <alignment horizontal="left" wrapText="1"/>
    </xf>
    <xf numFmtId="0" fontId="24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4" fillId="0" borderId="0" xfId="2" applyAlignment="1">
      <alignment vertical="top"/>
    </xf>
    <xf numFmtId="49" fontId="4" fillId="0" borderId="0" xfId="2" applyNumberFormat="1" applyAlignment="1">
      <alignment horizontal="center"/>
    </xf>
    <xf numFmtId="0" fontId="29" fillId="0" borderId="0" xfId="0" applyFont="1"/>
    <xf numFmtId="164" fontId="5" fillId="5" borderId="1" xfId="3" applyNumberFormat="1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center" vertical="center"/>
    </xf>
    <xf numFmtId="0" fontId="26" fillId="7" borderId="3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vertical="top" wrapText="1"/>
    </xf>
    <xf numFmtId="164" fontId="34" fillId="8" borderId="1" xfId="3" applyNumberFormat="1" applyFont="1" applyFill="1" applyBorder="1" applyAlignment="1">
      <alignment vertical="top" wrapText="1"/>
    </xf>
    <xf numFmtId="164" fontId="12" fillId="2" borderId="1" xfId="3" applyNumberFormat="1" applyFont="1" applyFill="1" applyBorder="1" applyAlignment="1">
      <alignment wrapText="1"/>
    </xf>
    <xf numFmtId="164" fontId="12" fillId="5" borderId="1" xfId="3" applyNumberFormat="1" applyFont="1" applyFill="1" applyBorder="1" applyAlignment="1">
      <alignment wrapText="1"/>
    </xf>
    <xf numFmtId="0" fontId="7" fillId="2" borderId="1" xfId="3" applyNumberFormat="1" applyFont="1" applyFill="1" applyBorder="1" applyAlignment="1">
      <alignment horizontal="center" vertical="center" wrapText="1"/>
    </xf>
    <xf numFmtId="9" fontId="7" fillId="9" borderId="1" xfId="12" applyFont="1" applyFill="1" applyBorder="1" applyAlignment="1">
      <alignment horizontal="center" vertical="center" wrapText="1"/>
    </xf>
    <xf numFmtId="164" fontId="7" fillId="5" borderId="1" xfId="3" applyNumberFormat="1" applyFont="1" applyFill="1" applyBorder="1" applyAlignment="1">
      <alignment horizontal="center" vertical="center" wrapText="1"/>
    </xf>
    <xf numFmtId="164" fontId="16" fillId="2" borderId="1" xfId="3" applyNumberFormat="1" applyFont="1" applyFill="1" applyBorder="1" applyAlignment="1">
      <alignment horizontal="center" vertical="center" wrapText="1"/>
    </xf>
    <xf numFmtId="0" fontId="7" fillId="8" borderId="1" xfId="3" applyNumberFormat="1" applyFont="1" applyFill="1" applyBorder="1" applyAlignment="1">
      <alignment horizontal="center" vertical="center" wrapText="1"/>
    </xf>
    <xf numFmtId="164" fontId="7" fillId="8" borderId="1" xfId="3" applyNumberFormat="1" applyFont="1" applyFill="1" applyBorder="1" applyAlignment="1">
      <alignment horizontal="center" vertical="center" wrapText="1"/>
    </xf>
    <xf numFmtId="164" fontId="16" fillId="8" borderId="1" xfId="3" applyNumberFormat="1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9" fontId="7" fillId="9" borderId="1" xfId="3" applyNumberFormat="1" applyFont="1" applyFill="1" applyBorder="1" applyAlignment="1">
      <alignment horizontal="center" vertical="center" wrapText="1"/>
    </xf>
    <xf numFmtId="164" fontId="16" fillId="5" borderId="1" xfId="3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left" vertical="top" wrapText="1"/>
    </xf>
    <xf numFmtId="3" fontId="38" fillId="2" borderId="1" xfId="0" applyNumberFormat="1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center" vertical="center" textRotation="90"/>
    </xf>
    <xf numFmtId="3" fontId="19" fillId="2" borderId="1" xfId="0" applyNumberFormat="1" applyFont="1" applyFill="1" applyBorder="1" applyAlignment="1">
      <alignment horizontal="right" vertical="center" wrapText="1"/>
    </xf>
    <xf numFmtId="16" fontId="39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  <xf numFmtId="3" fontId="38" fillId="2" borderId="6" xfId="0" applyNumberFormat="1" applyFont="1" applyFill="1" applyBorder="1" applyAlignment="1">
      <alignment vertical="top" wrapText="1"/>
    </xf>
    <xf numFmtId="3" fontId="21" fillId="2" borderId="6" xfId="0" applyNumberFormat="1" applyFont="1" applyFill="1" applyBorder="1" applyAlignment="1">
      <alignment horizontal="left" vertical="top"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38" fillId="2" borderId="1" xfId="0" applyNumberFormat="1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36" fillId="2" borderId="0" xfId="0" applyFont="1" applyFill="1"/>
    <xf numFmtId="0" fontId="39" fillId="2" borderId="1" xfId="0" applyFont="1" applyFill="1" applyBorder="1" applyAlignment="1">
      <alignment vertical="center" wrapText="1"/>
    </xf>
    <xf numFmtId="3" fontId="38" fillId="2" borderId="6" xfId="0" applyNumberFormat="1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center" vertical="center" textRotation="90"/>
    </xf>
    <xf numFmtId="3" fontId="21" fillId="2" borderId="2" xfId="0" applyNumberFormat="1" applyFont="1" applyFill="1" applyBorder="1" applyAlignment="1">
      <alignment horizontal="left" vertical="top" wrapText="1"/>
    </xf>
    <xf numFmtId="3" fontId="38" fillId="2" borderId="5" xfId="0" applyNumberFormat="1" applyFont="1" applyFill="1" applyBorder="1" applyAlignment="1">
      <alignment horizontal="left" vertical="top" wrapText="1"/>
    </xf>
    <xf numFmtId="0" fontId="38" fillId="2" borderId="1" xfId="0" applyFont="1" applyFill="1" applyBorder="1" applyAlignment="1">
      <alignment horizontal="left" vertical="center" wrapText="1"/>
    </xf>
    <xf numFmtId="3" fontId="19" fillId="2" borderId="6" xfId="0" applyNumberFormat="1" applyFont="1" applyFill="1" applyBorder="1" applyAlignment="1">
      <alignment horizontal="right" vertical="center" wrapText="1"/>
    </xf>
    <xf numFmtId="3" fontId="21" fillId="2" borderId="4" xfId="0" applyNumberFormat="1" applyFont="1" applyFill="1" applyBorder="1" applyAlignment="1">
      <alignment horizontal="left" vertical="top" wrapText="1"/>
    </xf>
    <xf numFmtId="164" fontId="20" fillId="2" borderId="1" xfId="1" applyNumberFormat="1" applyFont="1" applyFill="1" applyBorder="1" applyAlignment="1">
      <alignment horizontal="right" vertical="center"/>
    </xf>
    <xf numFmtId="3" fontId="19" fillId="5" borderId="1" xfId="0" applyNumberFormat="1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textRotation="90"/>
    </xf>
    <xf numFmtId="16" fontId="39" fillId="2" borderId="1" xfId="0" applyNumberFormat="1" applyFont="1" applyFill="1" applyBorder="1" applyAlignment="1">
      <alignment vertical="center" wrapText="1"/>
    </xf>
    <xf numFmtId="3" fontId="19" fillId="2" borderId="1" xfId="0" applyNumberFormat="1" applyFont="1" applyFill="1" applyBorder="1" applyAlignment="1">
      <alignment horizontal="left" vertical="top" wrapText="1"/>
    </xf>
    <xf numFmtId="0" fontId="36" fillId="0" borderId="0" xfId="0" applyFont="1"/>
    <xf numFmtId="0" fontId="37" fillId="0" borderId="7" xfId="0" applyFont="1" applyBorder="1" applyAlignment="1">
      <alignment vertical="center"/>
    </xf>
    <xf numFmtId="164" fontId="36" fillId="2" borderId="1" xfId="1" applyNumberFormat="1" applyFont="1" applyFill="1" applyBorder="1" applyAlignment="1">
      <alignment horizontal="left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textRotation="90" wrapText="1"/>
    </xf>
    <xf numFmtId="0" fontId="36" fillId="11" borderId="1" xfId="0" applyFont="1" applyFill="1" applyBorder="1" applyAlignment="1">
      <alignment horizontal="center" vertical="center" textRotation="90"/>
    </xf>
    <xf numFmtId="3" fontId="19" fillId="11" borderId="1" xfId="0" applyNumberFormat="1" applyFont="1" applyFill="1" applyBorder="1" applyAlignment="1">
      <alignment horizontal="left" vertical="top" wrapText="1"/>
    </xf>
    <xf numFmtId="3" fontId="21" fillId="11" borderId="1" xfId="0" applyNumberFormat="1" applyFont="1" applyFill="1" applyBorder="1" applyAlignment="1">
      <alignment horizontal="left" vertical="top" wrapText="1"/>
    </xf>
    <xf numFmtId="3" fontId="19" fillId="11" borderId="1" xfId="0" applyNumberFormat="1" applyFont="1" applyFill="1" applyBorder="1" applyAlignment="1">
      <alignment horizontal="right" vertical="center" wrapText="1"/>
    </xf>
    <xf numFmtId="3" fontId="40" fillId="11" borderId="1" xfId="0" applyNumberFormat="1" applyFont="1" applyFill="1" applyBorder="1" applyAlignment="1">
      <alignment horizontal="right" vertical="center" wrapText="1"/>
    </xf>
    <xf numFmtId="16" fontId="39" fillId="11" borderId="1" xfId="0" applyNumberFormat="1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16" fontId="39" fillId="11" borderId="1" xfId="0" applyNumberFormat="1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6" fillId="11" borderId="0" xfId="0" applyFont="1" applyFill="1"/>
    <xf numFmtId="164" fontId="20" fillId="5" borderId="1" xfId="1" applyNumberFormat="1" applyFont="1" applyFill="1" applyBorder="1" applyAlignment="1">
      <alignment horizontal="right" vertical="center"/>
    </xf>
    <xf numFmtId="0" fontId="36" fillId="5" borderId="0" xfId="0" applyFont="1" applyFill="1"/>
    <xf numFmtId="0" fontId="36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left" textRotation="90" wrapText="1"/>
    </xf>
    <xf numFmtId="0" fontId="36" fillId="2" borderId="0" xfId="0" applyFont="1" applyFill="1" applyAlignment="1">
      <alignment horizontal="centerContinuous" vertical="center"/>
    </xf>
    <xf numFmtId="0" fontId="36" fillId="2" borderId="0" xfId="0" applyFont="1" applyFill="1" applyAlignment="1">
      <alignment horizontal="centerContinuous"/>
    </xf>
    <xf numFmtId="0" fontId="36" fillId="2" borderId="0" xfId="0" applyFont="1" applyFill="1" applyAlignment="1">
      <alignment horizontal="centerContinuous" wrapText="1"/>
    </xf>
    <xf numFmtId="164" fontId="36" fillId="2" borderId="0" xfId="0" applyNumberFormat="1" applyFont="1" applyFill="1"/>
    <xf numFmtId="0" fontId="36" fillId="2" borderId="0" xfId="0" applyFont="1" applyFill="1" applyAlignment="1">
      <alignment horizontal="left" wrapText="1"/>
    </xf>
    <xf numFmtId="0" fontId="45" fillId="2" borderId="0" xfId="0" applyFont="1" applyFill="1"/>
    <xf numFmtId="0" fontId="21" fillId="2" borderId="0" xfId="0" applyFont="1" applyFill="1" applyAlignment="1">
      <alignment horizontal="left" vertical="top" wrapText="1"/>
    </xf>
    <xf numFmtId="0" fontId="21" fillId="2" borderId="1" xfId="0" applyFont="1" applyFill="1" applyBorder="1" applyAlignment="1">
      <alignment vertical="top" wrapText="1"/>
    </xf>
    <xf numFmtId="4" fontId="46" fillId="0" borderId="0" xfId="0" applyNumberFormat="1" applyFont="1" applyAlignment="1">
      <alignment vertical="center"/>
    </xf>
    <xf numFmtId="3" fontId="19" fillId="12" borderId="1" xfId="0" applyNumberFormat="1" applyFont="1" applyFill="1" applyBorder="1" applyAlignment="1">
      <alignment horizontal="right" vertical="center" wrapText="1"/>
    </xf>
    <xf numFmtId="164" fontId="20" fillId="12" borderId="1" xfId="1" applyNumberFormat="1" applyFont="1" applyFill="1" applyBorder="1" applyAlignment="1">
      <alignment horizontal="right" vertical="center"/>
    </xf>
    <xf numFmtId="0" fontId="36" fillId="12" borderId="0" xfId="0" applyFont="1" applyFill="1"/>
    <xf numFmtId="0" fontId="36" fillId="5" borderId="0" xfId="0" applyFont="1" applyFill="1" applyAlignment="1">
      <alignment horizontal="distributed" wrapText="1"/>
    </xf>
    <xf numFmtId="0" fontId="36" fillId="5" borderId="0" xfId="0" applyFont="1" applyFill="1" applyAlignment="1">
      <alignment horizontal="centerContinuous" wrapText="1"/>
    </xf>
    <xf numFmtId="0" fontId="36" fillId="12" borderId="0" xfId="0" applyFont="1" applyFill="1" applyAlignment="1">
      <alignment horizontal="center" vertical="center"/>
    </xf>
    <xf numFmtId="3" fontId="38" fillId="5" borderId="1" xfId="0" applyNumberFormat="1" applyFont="1" applyFill="1" applyBorder="1" applyAlignment="1">
      <alignment horizontal="right" vertical="center" wrapText="1"/>
    </xf>
    <xf numFmtId="0" fontId="36" fillId="5" borderId="0" xfId="0" applyFont="1" applyFill="1" applyAlignment="1">
      <alignment horizontal="center" vertical="center"/>
    </xf>
    <xf numFmtId="0" fontId="41" fillId="5" borderId="2" xfId="0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right" vertical="center" wrapText="1"/>
    </xf>
    <xf numFmtId="16" fontId="39" fillId="13" borderId="1" xfId="0" applyNumberFormat="1" applyFont="1" applyFill="1" applyBorder="1" applyAlignment="1">
      <alignment vertical="center" wrapText="1"/>
    </xf>
    <xf numFmtId="3" fontId="47" fillId="5" borderId="1" xfId="0" applyNumberFormat="1" applyFont="1" applyFill="1" applyBorder="1" applyAlignment="1">
      <alignment horizontal="right" vertical="center" wrapText="1"/>
    </xf>
    <xf numFmtId="164" fontId="0" fillId="5" borderId="1" xfId="1" applyNumberFormat="1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distributed" wrapText="1"/>
    </xf>
    <xf numFmtId="0" fontId="14" fillId="2" borderId="0" xfId="0" applyFont="1" applyFill="1" applyAlignment="1">
      <alignment horizontal="distributed" wrapText="1"/>
    </xf>
    <xf numFmtId="0" fontId="21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/>
    <xf numFmtId="0" fontId="36" fillId="2" borderId="1" xfId="0" applyFont="1" applyFill="1" applyBorder="1" applyAlignment="1">
      <alignment horizontal="center" vertical="top"/>
    </xf>
    <xf numFmtId="0" fontId="20" fillId="5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2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/>
    </xf>
    <xf numFmtId="0" fontId="37" fillId="10" borderId="7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left" wrapText="1"/>
    </xf>
    <xf numFmtId="0" fontId="30" fillId="0" borderId="0" xfId="2" applyFont="1" applyAlignment="1">
      <alignment horizontal="left" wrapText="1"/>
    </xf>
    <xf numFmtId="0" fontId="24" fillId="0" borderId="0" xfId="2" applyFont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6" fillId="10" borderId="2" xfId="2" applyFont="1" applyFill="1" applyBorder="1" applyAlignment="1">
      <alignment horizontal="center" vertical="center" wrapText="1"/>
    </xf>
    <xf numFmtId="0" fontId="6" fillId="10" borderId="3" xfId="2" applyFont="1" applyFill="1" applyBorder="1" applyAlignment="1">
      <alignment horizontal="center" vertical="center" wrapText="1"/>
    </xf>
    <xf numFmtId="0" fontId="6" fillId="10" borderId="4" xfId="2" applyFont="1" applyFill="1" applyBorder="1" applyAlignment="1">
      <alignment horizontal="center" vertical="center" wrapText="1"/>
    </xf>
  </cellXfs>
  <cellStyles count="14">
    <cellStyle name="Comma" xfId="1" builtinId="3"/>
    <cellStyle name="Comma 2" xfId="3" xr:uid="{00000000-0005-0000-0000-000001000000}"/>
    <cellStyle name="Comma 4" xfId="13" xr:uid="{00000000-0005-0000-0000-000002000000}"/>
    <cellStyle name="Excel Built-in Normal" xfId="4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3" xfId="6" xr:uid="{00000000-0005-0000-0000-000007000000}"/>
    <cellStyle name="Normal 2 4" xfId="7" xr:uid="{00000000-0005-0000-0000-000008000000}"/>
    <cellStyle name="Normal 3" xfId="8" xr:uid="{00000000-0005-0000-0000-000009000000}"/>
    <cellStyle name="Normal 4" xfId="9" xr:uid="{00000000-0005-0000-0000-00000A000000}"/>
    <cellStyle name="Obično 2" xfId="10" xr:uid="{00000000-0005-0000-0000-00000B000000}"/>
    <cellStyle name="Percent" xfId="12" builtinId="5"/>
    <cellStyle name="Zarez 2" xfId="11" xr:uid="{00000000-0005-0000-0000-00000D000000}"/>
  </cellStyles>
  <dxfs count="0"/>
  <tableStyles count="0" defaultTableStyle="TableStyleMedium9" defaultPivotStyle="PivotStyleLight16"/>
  <colors>
    <mruColors>
      <color rgb="FFFBF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vi-VN">
                <a:solidFill>
                  <a:sysClr val="windowText" lastClr="000000"/>
                </a:solidFill>
                <a:latin typeface="Calibri" pitchFamily="34" charset="0"/>
              </a:rPr>
              <a:t>Ukupni predviđeni izdaci  (za III godine)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99586771454885"/>
          <c:y val="0.21513338342713637"/>
          <c:w val="0.40789544145616363"/>
          <c:h val="0.5584059751329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sektorima'!$D$3:$D$6</c:f>
              <c:strCache>
                <c:ptCount val="4"/>
                <c:pt idx="0">
                  <c:v>Ukupni predviđeni izdaci  (za III godine)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/zaštite životne sredine </c:v>
                </c:pt>
              </c:strCache>
            </c:strRef>
          </c:cat>
          <c:val>
            <c:numRef>
              <c:f>'Ukupno po sektorima'!$D$7:$D$9</c:f>
              <c:numCache>
                <c:formatCode>_(* #,##0_);_(* \(#,##0\);_(* "-"_);_(@_)</c:formatCode>
                <c:ptCount val="3"/>
                <c:pt idx="0">
                  <c:v>547615</c:v>
                </c:pt>
                <c:pt idx="1">
                  <c:v>4180000</c:v>
                </c:pt>
                <c:pt idx="2">
                  <c:v>1424000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3-4E62-BCB0-9D5DFC888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77776"/>
        <c:axId val="147278336"/>
      </c:barChart>
      <c:catAx>
        <c:axId val="14727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78336"/>
        <c:crosses val="autoZero"/>
        <c:auto val="1"/>
        <c:lblAlgn val="ctr"/>
        <c:lblOffset val="100"/>
        <c:noMultiLvlLbl val="0"/>
      </c:catAx>
      <c:valAx>
        <c:axId val="14727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7777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 prema finansiranju iz ostalih izvora</a:t>
            </a:r>
          </a:p>
        </c:rich>
      </c:tx>
      <c:layout>
        <c:manualLayout>
          <c:xMode val="edge"/>
          <c:yMode val="edge"/>
          <c:x val="0.19616873644141949"/>
          <c:y val="7.494032031713433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701600405088183E-2"/>
          <c:y val="0.20044670833502912"/>
          <c:w val="0.46363278912399686"/>
          <c:h val="0.66325630591536056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klasama'!$M$5:$M$6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klasama'!$M$7:$M$12</c15:sqref>
                  </c15:fullRef>
                </c:ext>
              </c:extLst>
              <c:f>'Ukupno po A-E klasama'!$M$7:$M$11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6-406A-9922-2D543F501F5A}"/>
            </c:ext>
          </c:extLst>
        </c:ser>
        <c:ser>
          <c:idx val="1"/>
          <c:order val="1"/>
          <c:tx>
            <c:strRef>
              <c:f>'Ukupno po A-E klasama'!$L$5:$L$6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klasama'!$L$7:$L$12</c15:sqref>
                  </c15:fullRef>
                </c:ext>
              </c:extLst>
              <c:f>'Ukupno po A-E klasama'!$L$7:$L$11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6-406A-9922-2D543F501F5A}"/>
            </c:ext>
          </c:extLst>
        </c:ser>
        <c:ser>
          <c:idx val="0"/>
          <c:order val="2"/>
          <c:tx>
            <c:strRef>
              <c:f>'Ukupno po A-E klasama'!$K$5:$K$6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klasama'!$K$7:$K$12</c15:sqref>
                  </c15:fullRef>
                </c:ext>
              </c:extLst>
              <c:f>'Ukupno po A-E klasama'!$K$7:$K$11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10000</c:v>
                </c:pt>
                <c:pt idx="2">
                  <c:v>1030000</c:v>
                </c:pt>
                <c:pt idx="3">
                  <c:v>251500</c:v>
                </c:pt>
                <c:pt idx="4">
                  <c:v>859615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6-406A-9922-2D543F501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46400656"/>
        <c:axId val="148655856"/>
      </c:barChart>
      <c:catAx>
        <c:axId val="1464006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55856"/>
        <c:crosses val="autoZero"/>
        <c:auto val="1"/>
        <c:lblAlgn val="ctr"/>
        <c:lblOffset val="100"/>
        <c:noMultiLvlLbl val="1"/>
      </c:catAx>
      <c:valAx>
        <c:axId val="148655856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0065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531985085390788"/>
          <c:y val="0.10633315837877652"/>
          <c:w val="0.28684208032603992"/>
          <c:h val="6.6490095236263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sufinansiranju iz bud</a:t>
            </a:r>
            <a:r>
              <a:rPr lang="hr-HR" sz="1400" baseline="0">
                <a:solidFill>
                  <a:sysClr val="windowText" lastClr="000000"/>
                </a:solidFill>
              </a:rPr>
              <a:t>žeta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492813292255992"/>
          <c:y val="1.143828016084477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701600405088183E-2"/>
          <c:y val="0.20506048524800621"/>
          <c:w val="0.46363278912399686"/>
          <c:h val="0.6706102702214087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'Ukupno po A-E klasama'!$I$5:$I$6</c:f>
              <c:strCache>
                <c:ptCount val="2"/>
                <c:pt idx="0">
                  <c:v>god. III</c:v>
                </c:pt>
              </c:strCache>
            </c:strRef>
          </c:tx>
          <c:spPr>
            <a:noFill/>
            <a:ln w="25400" cap="flat" cmpd="sng" algn="ctr">
              <a:solidFill>
                <a:schemeClr val="accent3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klasama'!$I$7:$I$12</c15:sqref>
                  </c15:fullRef>
                </c:ext>
              </c:extLst>
              <c:f>'Ukupno po A-E klasama'!$I$7:$I$11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1-4E4F-92F0-01B47479C126}"/>
            </c:ext>
          </c:extLst>
        </c:ser>
        <c:ser>
          <c:idx val="1"/>
          <c:order val="1"/>
          <c:tx>
            <c:strRef>
              <c:f>'Ukupno po A-E klasama'!$H$5:$H$6</c:f>
              <c:strCache>
                <c:ptCount val="2"/>
                <c:pt idx="0">
                  <c:v>god. II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klasama'!$H$7:$H$12</c15:sqref>
                  </c15:fullRef>
                </c:ext>
              </c:extLst>
              <c:f>'Ukupno po A-E klasama'!$H$7:$H$11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1-4E4F-92F0-01B47479C126}"/>
            </c:ext>
          </c:extLst>
        </c:ser>
        <c:ser>
          <c:idx val="0"/>
          <c:order val="2"/>
          <c:tx>
            <c:strRef>
              <c:f>'Ukupno po A-E klasama'!$G$5:$G$6</c:f>
              <c:strCache>
                <c:ptCount val="2"/>
                <c:pt idx="0">
                  <c:v>god. I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'Ukupno po A-E klasama'!$B$7:$B$12</c15:sqref>
                  </c15:fullRef>
                </c:ext>
              </c:extLst>
              <c:f>'Ukupno po A-E klasama'!$B$7:$B$11</c:f>
              <c:strCache>
                <c:ptCount val="5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'Ukupno po A-E klasama'!$G$7:$G$12</c15:sqref>
                  </c15:fullRef>
                </c:ext>
              </c:extLst>
              <c:f>'Ukupno po A-E klasama'!$G$7:$G$11</c:f>
              <c:numCache>
                <c:formatCode>_(* #,##0_);_(* \(#,##0\);_(* "-"_);_(@_)</c:formatCode>
                <c:ptCount val="5"/>
                <c:pt idx="0">
                  <c:v>0</c:v>
                </c:pt>
                <c:pt idx="1">
                  <c:v>54000</c:v>
                </c:pt>
                <c:pt idx="2">
                  <c:v>123000</c:v>
                </c:pt>
                <c:pt idx="3">
                  <c:v>473500</c:v>
                </c:pt>
                <c:pt idx="4">
                  <c:v>691000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1-4E4F-92F0-01B47479C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48659776"/>
        <c:axId val="148660336"/>
      </c:barChart>
      <c:catAx>
        <c:axId val="148659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 algn="ctr">
              <a:defRPr lang="en-US"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60336"/>
        <c:crosses val="autoZero"/>
        <c:auto val="1"/>
        <c:lblAlgn val="ctr"/>
        <c:lblOffset val="100"/>
        <c:noMultiLvlLbl val="0"/>
      </c:catAx>
      <c:valAx>
        <c:axId val="148660336"/>
        <c:scaling>
          <c:orientation val="maxMin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59776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019164966012479"/>
          <c:y val="9.6921731741842945E-2"/>
          <c:w val="0.28448849948597243"/>
          <c:h val="6.296682162015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Broj projekata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4659961574115109"/>
          <c:y val="0.23473525426583691"/>
          <c:w val="0.49720236099939635"/>
          <c:h val="0.597478669240172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sektorima'!$U$3</c:f>
              <c:strCache>
                <c:ptCount val="1"/>
                <c:pt idx="0">
                  <c:v>Broj projekata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0"/>
            </a:effectLst>
          </c:spPr>
          <c:invertIfNegative val="0"/>
          <c:cat>
            <c:strRef>
              <c:f>'Ukupno po sektorima'!$B$4:$B$9</c:f>
              <c:strCache>
                <c:ptCount val="6"/>
                <c:pt idx="3">
                  <c:v> Ekonomski sektor </c:v>
                </c:pt>
                <c:pt idx="4">
                  <c:v> Društveni sektor </c:v>
                </c:pt>
                <c:pt idx="5">
                  <c:v> Sektor okoliša /zaštite životne sredine </c:v>
                </c:pt>
              </c:strCache>
            </c:strRef>
          </c:cat>
          <c:val>
            <c:numRef>
              <c:f>'Ukupno po sektorima'!$U$4:$U$9</c:f>
              <c:numCache>
                <c:formatCode>General</c:formatCode>
                <c:ptCount val="6"/>
                <c:pt idx="3" formatCode="_(* #,##0_);_(* \(#,##0\);_(* &quot;-&quot;_);_(@_)">
                  <c:v>23</c:v>
                </c:pt>
                <c:pt idx="4" formatCode="_(* #,##0_);_(* \(#,##0\);_(* &quot;-&quot;_);_(@_)">
                  <c:v>40</c:v>
                </c:pt>
                <c:pt idx="5" formatCode="_(* #,##0_);_(* \(#,##0\);_(* &quot;-&quot;_);_(@_)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B-4B81-9616-68C08B65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axId val="147280576"/>
        <c:axId val="147281136"/>
      </c:barChart>
      <c:catAx>
        <c:axId val="14728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81136"/>
        <c:crosses val="autoZero"/>
        <c:auto val="1"/>
        <c:lblAlgn val="ctr"/>
        <c:lblOffset val="100"/>
        <c:noMultiLvlLbl val="0"/>
      </c:catAx>
      <c:valAx>
        <c:axId val="14728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8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budžeta -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191226569590485"/>
          <c:y val="0.26533292887799537"/>
          <c:w val="0.55966370142954602"/>
          <c:h val="0.51610449664470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sektorima'!$H$5:$H$6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/zaštite životne sredine </c:v>
                </c:pt>
              </c:strCache>
            </c:strRef>
          </c:cat>
          <c:val>
            <c:numRef>
              <c:f>'Ukupno po sektorima'!$H$7:$H$9</c:f>
              <c:numCache>
                <c:formatCode>_(* #,##0_);_(* \(#,##0\);_(* "-"_);_(@_)</c:formatCode>
                <c:ptCount val="3"/>
                <c:pt idx="0">
                  <c:v>441500</c:v>
                </c:pt>
                <c:pt idx="1">
                  <c:v>3145700</c:v>
                </c:pt>
                <c:pt idx="2">
                  <c:v>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8-4785-9544-3C4F31FD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83376"/>
        <c:axId val="147283936"/>
      </c:barChart>
      <c:catAx>
        <c:axId val="14728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83936"/>
        <c:crosses val="autoZero"/>
        <c:auto val="1"/>
        <c:lblAlgn val="ctr"/>
        <c:lblOffset val="100"/>
        <c:noMultiLvlLbl val="0"/>
      </c:catAx>
      <c:valAx>
        <c:axId val="14728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83376"/>
        <c:crosses val="autoZero"/>
        <c:crossBetween val="between"/>
        <c:dispUnits>
          <c:custUnit val="1000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b="1"/>
                    <a:t>x </a:t>
                  </a:r>
                  <a:r>
                    <a:rPr lang="en-US" sz="900" b="1"/>
                    <a:t>1000</a:t>
                  </a:r>
                  <a:endParaRPr lang="en-US" b="1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>
                <a:solidFill>
                  <a:sysClr val="windowText" lastClr="000000"/>
                </a:solidFill>
              </a:rPr>
              <a:t>Finansiranje iz ostalih</a:t>
            </a:r>
            <a:r>
              <a:rPr lang="bs-Latn-BA" baseline="0">
                <a:solidFill>
                  <a:sysClr val="windowText" lastClr="000000"/>
                </a:solidFill>
              </a:rPr>
              <a:t> izvora (</a:t>
            </a:r>
            <a:r>
              <a:rPr lang="en-US">
                <a:solidFill>
                  <a:sysClr val="windowText" lastClr="000000"/>
                </a:solidFill>
              </a:rPr>
              <a:t>ukupno I+II+III)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0644665712491396"/>
          <c:y val="0.27268490806552642"/>
          <c:w val="0.51896207667040783"/>
          <c:h val="0.507834716675009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'Ukupno po sektorima'!$T$5:$T$6</c:f>
              <c:strCache>
                <c:ptCount val="2"/>
                <c:pt idx="0">
                  <c:v>ukupno (I+II+III)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'Ukupno po sektorima'!$B$7:$B$9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/zaštite životne sredine </c:v>
                </c:pt>
              </c:strCache>
            </c:strRef>
          </c:cat>
          <c:val>
            <c:numRef>
              <c:f>'Ukupno po sektorima'!$T$7:$T$9</c:f>
              <c:numCache>
                <c:formatCode>_(* #,##0_);_(* \(#,##0\);_(* "-"_);_(@_)</c:formatCode>
                <c:ptCount val="3"/>
                <c:pt idx="0">
                  <c:v>106115</c:v>
                </c:pt>
                <c:pt idx="1">
                  <c:v>994300</c:v>
                </c:pt>
                <c:pt idx="2">
                  <c:v>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7-4968-9C9F-9F42B78F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773200"/>
        <c:axId val="147773760"/>
      </c:barChart>
      <c:catAx>
        <c:axId val="14777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3760"/>
        <c:crosses val="autoZero"/>
        <c:auto val="1"/>
        <c:lblAlgn val="ctr"/>
        <c:lblOffset val="100"/>
        <c:noMultiLvlLbl val="0"/>
      </c:catAx>
      <c:valAx>
        <c:axId val="14777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320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aseline="0">
                <a:solidFill>
                  <a:sysClr val="windowText" lastClr="000000"/>
                </a:solidFill>
              </a:rPr>
              <a:t>Struktura po izvorima finansiranja- 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57080194482412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8217725058592089"/>
          <c:y val="0.26731531531531538"/>
          <c:w val="0.33086548242685987"/>
          <c:h val="0.509470938145888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godinama'!$D$3:$D$5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godinama'!$D$6:$D$8</c:f>
              <c:numCache>
                <c:formatCode>_(* #,##0_);_(* \(#,##0\);_(* "-"_);_(@_)</c:formatCode>
                <c:ptCount val="3"/>
                <c:pt idx="0">
                  <c:v>441500</c:v>
                </c:pt>
                <c:pt idx="1">
                  <c:v>3145700</c:v>
                </c:pt>
                <c:pt idx="2">
                  <c:v>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3-4824-B302-BFA15A7142F1}"/>
            </c:ext>
          </c:extLst>
        </c:ser>
        <c:ser>
          <c:idx val="1"/>
          <c:order val="1"/>
          <c:tx>
            <c:strRef>
              <c:f>'Ukupno po godinama'!$E$3:$E$5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godinama'!$B$6:$B$8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godinama'!$E$6:$E$8</c:f>
              <c:numCache>
                <c:formatCode>_(* #,##0_);_(* \(#,##0\);_(* "-"_);_(@_)</c:formatCode>
                <c:ptCount val="3"/>
                <c:pt idx="0">
                  <c:v>106115</c:v>
                </c:pt>
                <c:pt idx="1">
                  <c:v>994300</c:v>
                </c:pt>
                <c:pt idx="2">
                  <c:v>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3-4824-B302-BFA15A71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47776560"/>
        <c:axId val="147777120"/>
      </c:barChart>
      <c:catAx>
        <c:axId val="14777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7120"/>
        <c:crosses val="autoZero"/>
        <c:auto val="1"/>
        <c:lblAlgn val="ctr"/>
        <c:lblOffset val="100"/>
        <c:noMultiLvlLbl val="0"/>
      </c:catAx>
      <c:valAx>
        <c:axId val="14777712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656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25763041501279"/>
          <c:y val="0.39401631552812688"/>
          <c:w val="0.25040050996401952"/>
          <c:h val="0.40000340497978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  <a:latin typeface="+mn-lt"/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  <a:latin typeface="+mn-lt"/>
              </a:rPr>
              <a:t>Struktura po izvorima finansiranja- II godina</a:t>
            </a:r>
          </a:p>
        </c:rich>
      </c:tx>
      <c:layout>
        <c:manualLayout>
          <c:xMode val="edge"/>
          <c:yMode val="edge"/>
          <c:x val="0.13156675058337294"/>
          <c:y val="1.64632739359152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7277638716919093"/>
          <c:y val="0.27023679417122026"/>
          <c:w val="0.33848075021601853"/>
          <c:h val="0.485565676320726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godinama'!$D$10:$D$12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godinama'!$D$13:$D$15</c:f>
              <c:numCache>
                <c:formatCode>_(* #,##0_);_(* \(#,##0\);_(* "-"_);_(@_)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2-4671-AB62-D3CD185DB48F}"/>
            </c:ext>
          </c:extLst>
        </c:ser>
        <c:ser>
          <c:idx val="1"/>
          <c:order val="1"/>
          <c:tx>
            <c:strRef>
              <c:f>'Ukupno po godinama'!$E$10:$E$12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godinama'!$B$13:$B$15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godinama'!$E$13:$E$15</c:f>
              <c:numCache>
                <c:formatCode>_(* #,##0_);_(* \(#,##0\);_(* "-"_);_(@_)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2-4671-AB62-D3CD185DB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48147040"/>
        <c:axId val="148147600"/>
      </c:barChart>
      <c:catAx>
        <c:axId val="148147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47600"/>
        <c:crosses val="autoZero"/>
        <c:auto val="1"/>
        <c:lblAlgn val="ctr"/>
        <c:lblOffset val="100"/>
        <c:noMultiLvlLbl val="0"/>
      </c:catAx>
      <c:valAx>
        <c:axId val="14814760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4704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44984010476144"/>
          <c:y val="0.39285802389456209"/>
          <c:w val="0.24533843008703277"/>
          <c:h val="0.40437502689213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0" i="0" u="none" strike="noStrike" kern="1200" cap="none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r-HR" sz="1100" b="0" i="0" baseline="0">
                <a:solidFill>
                  <a:sysClr val="windowText" lastClr="000000"/>
                </a:solidFill>
              </a:rPr>
              <a:t>Plan implementacije-</a:t>
            </a:r>
            <a:r>
              <a:rPr lang="en-US" sz="1100" b="0" i="0" baseline="0">
                <a:solidFill>
                  <a:sysClr val="windowText" lastClr="000000"/>
                </a:solidFill>
              </a:rPr>
              <a:t>Struktura po izvorima finansiranja- III godina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04029304029327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4909365052772623"/>
          <c:y val="0.25764350595313329"/>
          <c:w val="0.35418830624895692"/>
          <c:h val="0.502773228101025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'Ukupno po godinama'!$D$17:$D$19</c:f>
              <c:strCache>
                <c:ptCount val="3"/>
                <c:pt idx="0">
                  <c:v>Finansiranje iz budžeta JLS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godinama'!$D$20:$D$22</c:f>
              <c:numCache>
                <c:formatCode>_(* #,##0_);_(* \(#,##0\);_(* "-"_);_(@_)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7-4FC1-9D64-385F838E7AF8}"/>
            </c:ext>
          </c:extLst>
        </c:ser>
        <c:ser>
          <c:idx val="1"/>
          <c:order val="1"/>
          <c:tx>
            <c:strRef>
              <c:f>'Ukupno po godinama'!$E$17:$E$19</c:f>
              <c:strCache>
                <c:ptCount val="3"/>
                <c:pt idx="0">
                  <c:v>Finansiranje iz ostalih izvora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'Ukupno po godinama'!$B$20:$B$22</c:f>
              <c:strCache>
                <c:ptCount val="3"/>
                <c:pt idx="0">
                  <c:v> Ekonomski sektor </c:v>
                </c:pt>
                <c:pt idx="1">
                  <c:v> Društveni sektor </c:v>
                </c:pt>
                <c:pt idx="2">
                  <c:v> Sektor okoliša / zaštite životne sredine </c:v>
                </c:pt>
              </c:strCache>
            </c:strRef>
          </c:cat>
          <c:val>
            <c:numRef>
              <c:f>'Ukupno po godinama'!$E$20:$E$22</c:f>
              <c:numCache>
                <c:formatCode>_(* #,##0_);_(* \(#,##0\);_(* "-"_);_(@_)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7-4FC1-9D64-385F838E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100"/>
        <c:axId val="148150960"/>
        <c:axId val="148151520"/>
      </c:barChart>
      <c:catAx>
        <c:axId val="148150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1520"/>
        <c:crosses val="autoZero"/>
        <c:auto val="1"/>
        <c:lblAlgn val="ctr"/>
        <c:lblOffset val="100"/>
        <c:noMultiLvlLbl val="0"/>
      </c:catAx>
      <c:valAx>
        <c:axId val="148151520"/>
        <c:scaling>
          <c:orientation val="minMax"/>
        </c:scaling>
        <c:delete val="0"/>
        <c:axPos val="b"/>
        <c:numFmt formatCode="_(* #,##0_);_(* \(#,##0\);_(* &quot;-&quot;_);_(@_)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0960"/>
        <c:crosses val="autoZero"/>
        <c:crossBetween val="between"/>
        <c:dispUnits>
          <c:custUnit val="1000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54252526944751"/>
          <c:y val="0.38600561557712282"/>
          <c:w val="0.25318087898587627"/>
          <c:h val="0.430236220472440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Strukutura</a:t>
            </a:r>
            <a:r>
              <a:rPr lang="en-US" sz="1400" baseline="0">
                <a:solidFill>
                  <a:sysClr val="windowText" lastClr="000000"/>
                </a:solidFill>
              </a:rPr>
              <a:t> prema broju projekata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093904612951494"/>
          <c:y val="9.641493559236859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736211178739413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  <c:pt idx="5">
                  <c:v> Projekti koji se u potpunosti finansiraju iz budzeta JLS. </c:v>
                </c:pt>
              </c:strCache>
            </c:strRef>
          </c:cat>
          <c:val>
            <c:numRef>
              <c:f>'Ukupno po A-E klasama'!$D$7:$D$12</c:f>
              <c:numCache>
                <c:formatCode>0%</c:formatCode>
                <c:ptCount val="6"/>
                <c:pt idx="0">
                  <c:v>0</c:v>
                </c:pt>
                <c:pt idx="1">
                  <c:v>0.14583333333333334</c:v>
                </c:pt>
                <c:pt idx="2">
                  <c:v>0.10416666666666667</c:v>
                </c:pt>
                <c:pt idx="3">
                  <c:v>0.22916666666666666</c:v>
                </c:pt>
                <c:pt idx="4">
                  <c:v>0.14583333333333334</c:v>
                </c:pt>
                <c:pt idx="5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513-8077-B2C5DF44F5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46393936"/>
        <c:axId val="146394496"/>
      </c:barChart>
      <c:catAx>
        <c:axId val="146393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94496"/>
        <c:crossesAt val="0"/>
        <c:auto val="1"/>
        <c:lblAlgn val="ctr"/>
        <c:lblOffset val="100"/>
        <c:noMultiLvlLbl val="0"/>
      </c:catAx>
      <c:valAx>
        <c:axId val="146394496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>
              <a:defRPr sz="14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Struktur</a:t>
            </a:r>
            <a:r>
              <a:rPr lang="en-US" sz="1400" baseline="0">
                <a:solidFill>
                  <a:sysClr val="windowText" lastClr="000000"/>
                </a:solidFill>
              </a:rPr>
              <a:t>a prema ukupno predvi</a:t>
            </a:r>
            <a:r>
              <a:rPr lang="bs-Latn-BA" sz="1400" baseline="0">
                <a:solidFill>
                  <a:sysClr val="windowText" lastClr="000000"/>
                </a:solidFill>
              </a:rPr>
              <a:t>đ</a:t>
            </a:r>
            <a:r>
              <a:rPr lang="en-US" sz="1400" baseline="0">
                <a:solidFill>
                  <a:sysClr val="windowText" lastClr="000000"/>
                </a:solidFill>
              </a:rPr>
              <a:t>enim izdacima za III godine</a:t>
            </a:r>
            <a:endParaRPr lang="en-US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6649822053557675"/>
          <c:y val="7.298583527026887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736211178739413E-2"/>
          <c:y val="9.6333836575899265E-2"/>
          <c:w val="0.34173194200467455"/>
          <c:h val="0.82589772619724244"/>
        </c:manualLayout>
      </c:layout>
      <c:barChart>
        <c:barDir val="bar"/>
        <c:grouping val="clustered"/>
        <c:varyColors val="0"/>
        <c:ser>
          <c:idx val="0"/>
          <c:order val="0"/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delete val="1"/>
          </c:dLbls>
          <c:cat>
            <c:strRef>
              <c:f>'Ukupno po A-E klasama'!$B$7:$B$12</c:f>
              <c:strCache>
                <c:ptCount val="6"/>
                <c:pt idx="0">
                  <c:v> A- projekti za koje nema ideje od kuda bi se mogli finansirati; </c:v>
                </c:pt>
                <c:pt idx="1">
                  <c:v> B- projekti za koje ima ideje ko bi mogao biti donator ali nije napravljen projektni prijedlog i nije aplicirano; </c:v>
                </c:pt>
                <c:pt idx="2">
                  <c:v> C-projekti za koje ima ideja ko bi mogao biti donator i za koje je napravljen projektni prijedlog i aplicirano je ali nema nikakve povratne informacije; </c:v>
                </c:pt>
                <c:pt idx="3">
                  <c:v> D- projekti za koje ima ideja ko bi mogao biti donator i za koje je napravljen projektni prijedlog i aplicirano je te je dobijena potvrdna povratna informacija o finansiranju; </c:v>
                </c:pt>
                <c:pt idx="4">
                  <c:v> E - projekti za koje je u pisanoj formi potvrđeno finansiranje i osigurana sredstva; </c:v>
                </c:pt>
                <c:pt idx="5">
                  <c:v> Projekti koji se u potpunosti finansiraju iz budzeta JLS. </c:v>
                </c:pt>
              </c:strCache>
            </c:strRef>
          </c:cat>
          <c:val>
            <c:numRef>
              <c:f>'Ukupno po A-E klasama'!$F$7:$F$12</c:f>
              <c:numCache>
                <c:formatCode>0%</c:formatCode>
                <c:ptCount val="6"/>
                <c:pt idx="0">
                  <c:v>0</c:v>
                </c:pt>
                <c:pt idx="1">
                  <c:v>1.1874688637314539E-2</c:v>
                </c:pt>
                <c:pt idx="2">
                  <c:v>0.21392993748161973</c:v>
                </c:pt>
                <c:pt idx="3">
                  <c:v>0.13451795721957877</c:v>
                </c:pt>
                <c:pt idx="4">
                  <c:v>0.28770422377108568</c:v>
                </c:pt>
                <c:pt idx="5">
                  <c:v>0.35197319289040124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7-4679-9BBB-672062BA74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46396736"/>
        <c:axId val="146397296"/>
      </c:barChart>
      <c:catAx>
        <c:axId val="146396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0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97296"/>
        <c:crossesAt val="0"/>
        <c:auto val="1"/>
        <c:lblAlgn val="ctr"/>
        <c:lblOffset val="100"/>
        <c:noMultiLvlLbl val="0"/>
      </c:catAx>
      <c:valAx>
        <c:axId val="146397296"/>
        <c:scaling>
          <c:orientation val="maxMin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9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36186</xdr:colOff>
      <xdr:row>12</xdr:row>
      <xdr:rowOff>158579</xdr:rowOff>
    </xdr:from>
    <xdr:to>
      <xdr:col>5</xdr:col>
      <xdr:colOff>219808</xdr:colOff>
      <xdr:row>23</xdr:row>
      <xdr:rowOff>112889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337038</xdr:colOff>
      <xdr:row>12</xdr:row>
      <xdr:rowOff>158579</xdr:rowOff>
    </xdr:from>
    <xdr:to>
      <xdr:col>8</xdr:col>
      <xdr:colOff>503804</xdr:colOff>
      <xdr:row>23</xdr:row>
      <xdr:rowOff>112889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626608</xdr:colOff>
      <xdr:row>12</xdr:row>
      <xdr:rowOff>158579</xdr:rowOff>
    </xdr:from>
    <xdr:to>
      <xdr:col>15</xdr:col>
      <xdr:colOff>18307</xdr:colOff>
      <xdr:row>23</xdr:row>
      <xdr:rowOff>112889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141111</xdr:colOff>
      <xdr:row>12</xdr:row>
      <xdr:rowOff>158579</xdr:rowOff>
    </xdr:from>
    <xdr:to>
      <xdr:col>21</xdr:col>
      <xdr:colOff>43961</xdr:colOff>
      <xdr:row>23</xdr:row>
      <xdr:rowOff>112889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247995</xdr:colOff>
      <xdr:row>0</xdr:row>
      <xdr:rowOff>69256</xdr:rowOff>
    </xdr:from>
    <xdr:to>
      <xdr:col>11</xdr:col>
      <xdr:colOff>160843</xdr:colOff>
      <xdr:row>8</xdr:row>
      <xdr:rowOff>55157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247995</xdr:colOff>
      <xdr:row>9</xdr:row>
      <xdr:rowOff>9182</xdr:rowOff>
    </xdr:from>
    <xdr:to>
      <xdr:col>11</xdr:col>
      <xdr:colOff>182747</xdr:colOff>
      <xdr:row>17</xdr:row>
      <xdr:rowOff>128530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247995</xdr:colOff>
      <xdr:row>18</xdr:row>
      <xdr:rowOff>53154</xdr:rowOff>
    </xdr:from>
    <xdr:to>
      <xdr:col>11</xdr:col>
      <xdr:colOff>171795</xdr:colOff>
      <xdr:row>26</xdr:row>
      <xdr:rowOff>55085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159036</xdr:rowOff>
    </xdr:from>
    <xdr:to>
      <xdr:col>7</xdr:col>
      <xdr:colOff>239486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410983</xdr:colOff>
      <xdr:row>17</xdr:row>
      <xdr:rowOff>159036</xdr:rowOff>
    </xdr:from>
    <xdr:to>
      <xdr:col>13</xdr:col>
      <xdr:colOff>976277</xdr:colOff>
      <xdr:row>37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7659</xdr:colOff>
      <xdr:row>41</xdr:row>
      <xdr:rowOff>135454</xdr:rowOff>
    </xdr:from>
    <xdr:to>
      <xdr:col>7</xdr:col>
      <xdr:colOff>239487</xdr:colOff>
      <xdr:row>61</xdr:row>
      <xdr:rowOff>146668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434362</xdr:colOff>
      <xdr:row>41</xdr:row>
      <xdr:rowOff>143833</xdr:rowOff>
    </xdr:from>
    <xdr:to>
      <xdr:col>13</xdr:col>
      <xdr:colOff>968827</xdr:colOff>
      <xdr:row>61</xdr:row>
      <xdr:rowOff>119742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239486</xdr:colOff>
      <xdr:row>40</xdr:row>
      <xdr:rowOff>159995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9743" y="11092543"/>
          <a:ext cx="6400800" cy="48656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broju projekata razvrstanih po </a:t>
          </a:r>
          <a:r>
            <a:rPr lang="en-US" sz="1100" b="1"/>
            <a:t>klasama (A-E</a:t>
          </a:r>
          <a:r>
            <a:rPr lang="bs-Latn-BA" sz="1100" b="1"/>
            <a:t>) </a:t>
          </a:r>
          <a:r>
            <a:rPr lang="bs-Latn-BA" sz="1100" b="1" baseline="0"/>
            <a:t> i prema finansiranju iz budžeta JLS.</a:t>
          </a:r>
          <a:endParaRPr lang="en-US" sz="1100" b="1"/>
        </a:p>
      </xdr:txBody>
    </xdr:sp>
    <xdr:clientData/>
  </xdr:twoCellAnchor>
  <xdr:twoCellAnchor>
    <xdr:from>
      <xdr:col>7</xdr:col>
      <xdr:colOff>442484</xdr:colOff>
      <xdr:row>37</xdr:row>
      <xdr:rowOff>152399</xdr:rowOff>
    </xdr:from>
    <xdr:to>
      <xdr:col>14</xdr:col>
      <xdr:colOff>10886</xdr:colOff>
      <xdr:row>40</xdr:row>
      <xdr:rowOff>148271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723541" y="10265228"/>
          <a:ext cx="6426402" cy="48572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</a:t>
          </a:r>
          <a:r>
            <a:rPr lang="bs-Latn-BA" sz="1100" b="1"/>
            <a:t>prema ukupno</a:t>
          </a:r>
          <a:r>
            <a:rPr lang="bs-Latn-BA" sz="1100" b="1" baseline="0"/>
            <a:t> predviđenim izdacima razvrstanim po </a:t>
          </a:r>
          <a:r>
            <a:rPr lang="en-US" sz="1100" b="1"/>
            <a:t>klasama (A-E)</a:t>
          </a:r>
          <a:r>
            <a:rPr lang="bs-Latn-BA" sz="1100" b="1" baseline="0"/>
            <a:t> i prema finansiranju iz budžeta JLS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63</xdr:row>
      <xdr:rowOff>21771</xdr:rowOff>
    </xdr:from>
    <xdr:to>
      <xdr:col>7</xdr:col>
      <xdr:colOff>289559</xdr:colOff>
      <xdr:row>66</xdr:row>
      <xdr:rowOff>25329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02054" y="14921592"/>
          <a:ext cx="6276701" cy="51382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projekata planiranih iz eksternih izvora,  po godinama i klasama (A-E). </a:t>
          </a:r>
        </a:p>
      </xdr:txBody>
    </xdr:sp>
    <xdr:clientData/>
  </xdr:twoCellAnchor>
  <xdr:twoCellAnchor>
    <xdr:from>
      <xdr:col>7</xdr:col>
      <xdr:colOff>502919</xdr:colOff>
      <xdr:row>63</xdr:row>
      <xdr:rowOff>0</xdr:rowOff>
    </xdr:from>
    <xdr:to>
      <xdr:col>14</xdr:col>
      <xdr:colOff>4354</xdr:colOff>
      <xdr:row>66</xdr:row>
      <xdr:rowOff>10884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783976" y="14194971"/>
          <a:ext cx="6359435" cy="50074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Ovaj grafikon daje vizuelni pregled vrijednosti sufinansiranja "eksternih" projekata od strane JLS,  po godinama i klasama (A-E).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A196"/>
  <sheetViews>
    <sheetView tabSelected="1" zoomScale="90" zoomScaleNormal="90" zoomScaleSheetLayoutView="70" zoomScalePageLayoutView="50" workbookViewId="0">
      <pane ySplit="6" topLeftCell="A7" activePane="bottomLeft" state="frozen"/>
      <selection pane="bottomLeft" activeCell="AF9" sqref="AF9"/>
    </sheetView>
  </sheetViews>
  <sheetFormatPr defaultColWidth="9.28515625" defaultRowHeight="12" outlineLevelCol="1" x14ac:dyDescent="0.2"/>
  <cols>
    <col min="1" max="1" width="6.42578125" style="70" customWidth="1"/>
    <col min="2" max="2" width="7" style="73" customWidth="1"/>
    <col min="3" max="3" width="19" style="70" customWidth="1"/>
    <col min="4" max="4" width="20.140625" style="74" customWidth="1"/>
    <col min="5" max="5" width="10.7109375" style="74" customWidth="1"/>
    <col min="6" max="6" width="13.28515625" style="70" customWidth="1"/>
    <col min="7" max="7" width="12.28515625" style="87" customWidth="1"/>
    <col min="8" max="9" width="10.42578125" style="70" customWidth="1"/>
    <col min="10" max="10" width="10.42578125" style="101" customWidth="1"/>
    <col min="11" max="17" width="10.42578125" style="70" hidden="1" customWidth="1" outlineLevel="1"/>
    <col min="18" max="18" width="5.7109375" style="70" hidden="1" customWidth="1" outlineLevel="1"/>
    <col min="19" max="19" width="11.7109375" style="87" customWidth="1" collapsed="1"/>
    <col min="20" max="21" width="10.42578125" style="70" customWidth="1"/>
    <col min="22" max="22" width="11.5703125" style="101" customWidth="1"/>
    <col min="23" max="23" width="14.7109375" style="70" customWidth="1"/>
    <col min="24" max="24" width="10.85546875" style="70" customWidth="1"/>
    <col min="25" max="25" width="10.5703125" style="70" customWidth="1"/>
    <col min="26" max="26" width="7.85546875" style="70" customWidth="1"/>
    <col min="27" max="27" width="4.85546875" style="70" customWidth="1"/>
    <col min="28" max="16384" width="9.28515625" style="70"/>
  </cols>
  <sheetData>
    <row r="1" spans="1:27" ht="34.9" customHeight="1" x14ac:dyDescent="0.2">
      <c r="B1" s="71" t="s">
        <v>104</v>
      </c>
      <c r="C1" s="71"/>
      <c r="D1" s="71"/>
      <c r="E1" s="131" t="s">
        <v>331</v>
      </c>
      <c r="F1" s="131"/>
      <c r="G1" s="132"/>
      <c r="H1" s="131"/>
      <c r="I1" s="131"/>
      <c r="J1" s="132"/>
      <c r="K1" s="131"/>
      <c r="L1" s="131"/>
      <c r="M1" s="131"/>
      <c r="N1" s="131"/>
      <c r="O1" s="131"/>
      <c r="P1" s="131"/>
      <c r="Q1" s="131"/>
      <c r="R1" s="131"/>
      <c r="S1" s="132"/>
      <c r="T1" s="131"/>
      <c r="U1" s="131"/>
      <c r="V1" s="133"/>
      <c r="W1" s="131"/>
      <c r="X1" s="131"/>
      <c r="Y1" s="131"/>
      <c r="Z1" s="131"/>
      <c r="AA1" s="131"/>
    </row>
    <row r="2" spans="1:27" ht="21.6" customHeight="1" x14ac:dyDescent="0.2">
      <c r="A2" s="126" t="s">
        <v>182</v>
      </c>
      <c r="B2" s="126" t="s">
        <v>64</v>
      </c>
      <c r="C2" s="127" t="s">
        <v>65</v>
      </c>
      <c r="D2" s="128" t="s">
        <v>66</v>
      </c>
      <c r="E2" s="129" t="s">
        <v>67</v>
      </c>
      <c r="F2" s="130" t="s">
        <v>68</v>
      </c>
      <c r="G2" s="123" t="s">
        <v>69</v>
      </c>
      <c r="H2" s="123"/>
      <c r="I2" s="123"/>
      <c r="J2" s="123"/>
      <c r="K2" s="123" t="s">
        <v>70</v>
      </c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0" t="s">
        <v>71</v>
      </c>
      <c r="X2" s="120" t="s">
        <v>72</v>
      </c>
      <c r="Y2" s="120" t="s">
        <v>73</v>
      </c>
      <c r="Z2" s="121" t="s">
        <v>74</v>
      </c>
      <c r="AA2" s="121" t="s">
        <v>75</v>
      </c>
    </row>
    <row r="3" spans="1:27" ht="19.149999999999999" customHeight="1" x14ac:dyDescent="0.2">
      <c r="A3" s="126"/>
      <c r="B3" s="126"/>
      <c r="C3" s="127"/>
      <c r="D3" s="128"/>
      <c r="E3" s="129"/>
      <c r="F3" s="130"/>
      <c r="G3" s="122" t="s">
        <v>76</v>
      </c>
      <c r="H3" s="122"/>
      <c r="I3" s="122"/>
      <c r="J3" s="122"/>
      <c r="K3" s="122" t="s">
        <v>77</v>
      </c>
      <c r="L3" s="122"/>
      <c r="M3" s="122"/>
      <c r="N3" s="122"/>
      <c r="O3" s="122"/>
      <c r="P3" s="122"/>
      <c r="Q3" s="122"/>
      <c r="R3" s="122"/>
      <c r="S3" s="122" t="s">
        <v>78</v>
      </c>
      <c r="T3" s="122"/>
      <c r="U3" s="122"/>
      <c r="V3" s="122"/>
      <c r="W3" s="120"/>
      <c r="X3" s="120"/>
      <c r="Y3" s="120"/>
      <c r="Z3" s="121"/>
      <c r="AA3" s="121"/>
    </row>
    <row r="4" spans="1:27" ht="17.649999999999999" customHeight="1" x14ac:dyDescent="0.2">
      <c r="A4" s="126"/>
      <c r="B4" s="126"/>
      <c r="C4" s="127"/>
      <c r="D4" s="128"/>
      <c r="E4" s="129"/>
      <c r="F4" s="130"/>
      <c r="G4" s="119" t="s">
        <v>79</v>
      </c>
      <c r="H4" s="119" t="s">
        <v>80</v>
      </c>
      <c r="I4" s="119" t="s">
        <v>81</v>
      </c>
      <c r="J4" s="125" t="s">
        <v>82</v>
      </c>
      <c r="K4" s="119" t="s">
        <v>83</v>
      </c>
      <c r="L4" s="119" t="s">
        <v>84</v>
      </c>
      <c r="M4" s="119" t="s">
        <v>85</v>
      </c>
      <c r="N4" s="119" t="s">
        <v>86</v>
      </c>
      <c r="O4" s="119" t="s">
        <v>87</v>
      </c>
      <c r="P4" s="119" t="s">
        <v>88</v>
      </c>
      <c r="Q4" s="119" t="s">
        <v>89</v>
      </c>
      <c r="R4" s="119" t="s">
        <v>90</v>
      </c>
      <c r="S4" s="134" t="s">
        <v>79</v>
      </c>
      <c r="T4" s="134" t="s">
        <v>80</v>
      </c>
      <c r="U4" s="134" t="s">
        <v>81</v>
      </c>
      <c r="V4" s="122" t="s">
        <v>82</v>
      </c>
      <c r="W4" s="120"/>
      <c r="X4" s="120"/>
      <c r="Y4" s="120"/>
      <c r="Z4" s="121"/>
      <c r="AA4" s="121"/>
    </row>
    <row r="5" spans="1:27" ht="31.5" customHeight="1" x14ac:dyDescent="0.2">
      <c r="A5" s="126"/>
      <c r="B5" s="126"/>
      <c r="C5" s="127"/>
      <c r="D5" s="128"/>
      <c r="E5" s="129"/>
      <c r="F5" s="130"/>
      <c r="G5" s="119"/>
      <c r="H5" s="119"/>
      <c r="I5" s="119"/>
      <c r="J5" s="125"/>
      <c r="K5" s="119"/>
      <c r="L5" s="119"/>
      <c r="M5" s="119"/>
      <c r="N5" s="119"/>
      <c r="O5" s="119"/>
      <c r="P5" s="119"/>
      <c r="Q5" s="119"/>
      <c r="R5" s="119"/>
      <c r="S5" s="134"/>
      <c r="T5" s="134"/>
      <c r="U5" s="134"/>
      <c r="V5" s="122"/>
      <c r="W5" s="120"/>
      <c r="X5" s="120"/>
      <c r="Y5" s="120"/>
      <c r="Z5" s="121"/>
      <c r="AA5" s="121"/>
    </row>
    <row r="6" spans="1:27" s="95" customFormat="1" ht="16.149999999999999" customHeight="1" x14ac:dyDescent="0.2">
      <c r="A6" s="53">
        <v>0</v>
      </c>
      <c r="B6" s="53">
        <v>1</v>
      </c>
      <c r="C6" s="53">
        <v>2</v>
      </c>
      <c r="D6" s="107">
        <v>3</v>
      </c>
      <c r="E6" s="53">
        <v>4</v>
      </c>
      <c r="F6" s="53" t="s">
        <v>27</v>
      </c>
      <c r="G6" s="53">
        <v>6</v>
      </c>
      <c r="H6" s="53">
        <v>7</v>
      </c>
      <c r="I6" s="53">
        <v>8</v>
      </c>
      <c r="J6" s="53" t="s">
        <v>28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 t="s">
        <v>39</v>
      </c>
      <c r="T6" s="53">
        <v>19</v>
      </c>
      <c r="U6" s="53">
        <v>20</v>
      </c>
      <c r="V6" s="53" t="s">
        <v>29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</row>
    <row r="7" spans="1:27" s="54" customFormat="1" ht="60" customHeight="1" x14ac:dyDescent="0.2">
      <c r="A7" s="66">
        <v>1</v>
      </c>
      <c r="B7" s="58" t="s">
        <v>91</v>
      </c>
      <c r="C7" s="46" t="s">
        <v>200</v>
      </c>
      <c r="D7" s="96" t="s">
        <v>126</v>
      </c>
      <c r="E7" s="43">
        <v>50000</v>
      </c>
      <c r="F7" s="49">
        <f>J7+V7</f>
        <v>0</v>
      </c>
      <c r="G7" s="65">
        <v>0</v>
      </c>
      <c r="H7" s="43">
        <v>0</v>
      </c>
      <c r="I7" s="43"/>
      <c r="J7" s="99">
        <f>G7+H7+I7</f>
        <v>0</v>
      </c>
      <c r="K7" s="43"/>
      <c r="L7" s="43"/>
      <c r="M7" s="43"/>
      <c r="N7" s="43"/>
      <c r="O7" s="43"/>
      <c r="P7" s="43"/>
      <c r="Q7" s="43">
        <v>0</v>
      </c>
      <c r="R7" s="43"/>
      <c r="S7" s="65">
        <f t="shared" ref="S7:S17" si="0">SUM(K7:R7)</f>
        <v>0</v>
      </c>
      <c r="T7" s="43"/>
      <c r="U7" s="43"/>
      <c r="V7" s="99">
        <f>T7+U7+S7</f>
        <v>0</v>
      </c>
      <c r="W7" s="44" t="s">
        <v>118</v>
      </c>
      <c r="X7" s="51"/>
      <c r="Y7" s="55" t="s">
        <v>120</v>
      </c>
      <c r="Z7" s="52"/>
      <c r="AA7" s="25" t="s">
        <v>9</v>
      </c>
    </row>
    <row r="8" spans="1:27" s="54" customFormat="1" ht="48.75" customHeight="1" x14ac:dyDescent="0.2">
      <c r="A8" s="66">
        <v>2</v>
      </c>
      <c r="B8" s="58" t="s">
        <v>91</v>
      </c>
      <c r="C8" s="97" t="s">
        <v>201</v>
      </c>
      <c r="D8" s="48" t="s">
        <v>105</v>
      </c>
      <c r="E8" s="43">
        <v>50000</v>
      </c>
      <c r="F8" s="49">
        <f t="shared" ref="E8:F79" si="1">J8+V8</f>
        <v>0</v>
      </c>
      <c r="G8" s="65">
        <v>0</v>
      </c>
      <c r="H8" s="43">
        <v>0</v>
      </c>
      <c r="I8" s="43">
        <v>0</v>
      </c>
      <c r="J8" s="99">
        <f t="shared" ref="J8:J79" si="2">G8+H8+I8</f>
        <v>0</v>
      </c>
      <c r="K8" s="43"/>
      <c r="L8" s="43"/>
      <c r="M8" s="43"/>
      <c r="N8" s="43"/>
      <c r="O8" s="43"/>
      <c r="P8" s="43"/>
      <c r="Q8" s="43">
        <v>0</v>
      </c>
      <c r="R8" s="43"/>
      <c r="S8" s="65">
        <f t="shared" si="0"/>
        <v>0</v>
      </c>
      <c r="T8" s="43"/>
      <c r="U8" s="43"/>
      <c r="V8" s="99">
        <f t="shared" ref="V8:V79" si="3">T8+U8+S8</f>
        <v>0</v>
      </c>
      <c r="W8" s="44" t="s">
        <v>118</v>
      </c>
      <c r="X8" s="51"/>
      <c r="Y8" s="55" t="s">
        <v>120</v>
      </c>
      <c r="Z8" s="52"/>
      <c r="AA8" s="25" t="s">
        <v>9</v>
      </c>
    </row>
    <row r="9" spans="1:27" s="54" customFormat="1" ht="75" customHeight="1" x14ac:dyDescent="0.2">
      <c r="A9" s="66">
        <v>3</v>
      </c>
      <c r="B9" s="58" t="s">
        <v>91</v>
      </c>
      <c r="C9" s="46" t="s">
        <v>203</v>
      </c>
      <c r="D9" s="56" t="s">
        <v>127</v>
      </c>
      <c r="E9" s="43">
        <v>150000</v>
      </c>
      <c r="F9" s="49">
        <f t="shared" si="1"/>
        <v>0</v>
      </c>
      <c r="G9" s="65">
        <v>0</v>
      </c>
      <c r="H9" s="43">
        <v>0</v>
      </c>
      <c r="I9" s="43"/>
      <c r="J9" s="99">
        <f t="shared" si="2"/>
        <v>0</v>
      </c>
      <c r="K9" s="43"/>
      <c r="L9" s="43"/>
      <c r="M9" s="43"/>
      <c r="N9" s="43"/>
      <c r="O9" s="43">
        <v>0</v>
      </c>
      <c r="P9" s="43"/>
      <c r="Q9" s="43"/>
      <c r="R9" s="43"/>
      <c r="S9" s="65">
        <f t="shared" si="0"/>
        <v>0</v>
      </c>
      <c r="T9" s="43"/>
      <c r="U9" s="43"/>
      <c r="V9" s="99">
        <f t="shared" si="3"/>
        <v>0</v>
      </c>
      <c r="W9" s="44" t="s">
        <v>118</v>
      </c>
      <c r="X9" s="51"/>
      <c r="Y9" s="55" t="s">
        <v>120</v>
      </c>
      <c r="Z9" s="52"/>
      <c r="AA9" s="25" t="s">
        <v>9</v>
      </c>
    </row>
    <row r="10" spans="1:27" s="54" customFormat="1" ht="60" customHeight="1" x14ac:dyDescent="0.2">
      <c r="A10" s="66">
        <v>4</v>
      </c>
      <c r="B10" s="58" t="s">
        <v>91</v>
      </c>
      <c r="C10" s="46" t="s">
        <v>241</v>
      </c>
      <c r="D10" s="56" t="s">
        <v>128</v>
      </c>
      <c r="E10" s="43">
        <v>15000</v>
      </c>
      <c r="F10" s="49">
        <f t="shared" si="1"/>
        <v>0</v>
      </c>
      <c r="G10" s="65">
        <v>0</v>
      </c>
      <c r="H10" s="43">
        <v>0</v>
      </c>
      <c r="I10" s="43">
        <v>0</v>
      </c>
      <c r="J10" s="99">
        <f t="shared" si="2"/>
        <v>0</v>
      </c>
      <c r="K10" s="43"/>
      <c r="L10" s="43"/>
      <c r="M10" s="43"/>
      <c r="N10" s="43"/>
      <c r="O10" s="43"/>
      <c r="P10" s="43"/>
      <c r="Q10" s="43"/>
      <c r="R10" s="43"/>
      <c r="S10" s="65">
        <f t="shared" si="0"/>
        <v>0</v>
      </c>
      <c r="T10" s="43"/>
      <c r="U10" s="43"/>
      <c r="V10" s="99">
        <f t="shared" si="3"/>
        <v>0</v>
      </c>
      <c r="W10" s="44" t="s">
        <v>118</v>
      </c>
      <c r="X10" s="51"/>
      <c r="Y10" s="55" t="s">
        <v>120</v>
      </c>
      <c r="Z10" s="52"/>
      <c r="AA10" s="25" t="s">
        <v>9</v>
      </c>
    </row>
    <row r="11" spans="1:27" s="54" customFormat="1" ht="78" customHeight="1" x14ac:dyDescent="0.2">
      <c r="A11" s="66">
        <v>5</v>
      </c>
      <c r="B11" s="58" t="s">
        <v>91</v>
      </c>
      <c r="C11" s="46" t="s">
        <v>243</v>
      </c>
      <c r="D11" s="56" t="s">
        <v>129</v>
      </c>
      <c r="E11" s="43">
        <v>150000</v>
      </c>
      <c r="F11" s="49">
        <f t="shared" si="1"/>
        <v>179000</v>
      </c>
      <c r="G11" s="65">
        <v>179000</v>
      </c>
      <c r="H11" s="43"/>
      <c r="I11" s="43"/>
      <c r="J11" s="99">
        <f t="shared" si="2"/>
        <v>179000</v>
      </c>
      <c r="K11" s="43"/>
      <c r="L11" s="43"/>
      <c r="M11" s="43"/>
      <c r="N11" s="43"/>
      <c r="O11" s="43">
        <v>0</v>
      </c>
      <c r="P11" s="43"/>
      <c r="Q11" s="43">
        <v>0</v>
      </c>
      <c r="R11" s="43"/>
      <c r="S11" s="65">
        <f t="shared" si="0"/>
        <v>0</v>
      </c>
      <c r="T11" s="43"/>
      <c r="U11" s="43"/>
      <c r="V11" s="99">
        <f>T11+U11+S11</f>
        <v>0</v>
      </c>
      <c r="W11" s="44" t="s">
        <v>180</v>
      </c>
      <c r="X11" s="51" t="s">
        <v>242</v>
      </c>
      <c r="Y11" s="55" t="s">
        <v>120</v>
      </c>
      <c r="Z11" s="52" t="s">
        <v>288</v>
      </c>
      <c r="AA11" s="25" t="s">
        <v>9</v>
      </c>
    </row>
    <row r="12" spans="1:27" s="54" customFormat="1" ht="78" customHeight="1" x14ac:dyDescent="0.2">
      <c r="A12" s="66">
        <v>6</v>
      </c>
      <c r="B12" s="58" t="s">
        <v>91</v>
      </c>
      <c r="C12" s="46" t="s">
        <v>311</v>
      </c>
      <c r="D12" s="56" t="s">
        <v>312</v>
      </c>
      <c r="E12" s="43">
        <v>95000</v>
      </c>
      <c r="F12" s="49">
        <f>J12+V12</f>
        <v>16000</v>
      </c>
      <c r="G12" s="65">
        <v>16000</v>
      </c>
      <c r="H12" s="43"/>
      <c r="I12" s="43"/>
      <c r="J12" s="99">
        <f t="shared" ref="J12" si="4">G12+H12+I12</f>
        <v>16000</v>
      </c>
      <c r="K12" s="43"/>
      <c r="L12" s="43"/>
      <c r="M12" s="43"/>
      <c r="N12" s="43"/>
      <c r="O12" s="43"/>
      <c r="P12" s="43"/>
      <c r="Q12" s="43">
        <v>0</v>
      </c>
      <c r="R12" s="43"/>
      <c r="S12" s="65">
        <f t="shared" ref="S12" si="5">SUM(K12:R12)</f>
        <v>0</v>
      </c>
      <c r="T12" s="43"/>
      <c r="U12" s="43"/>
      <c r="V12" s="99">
        <f>T12+U12+S12</f>
        <v>0</v>
      </c>
      <c r="W12" s="44" t="s">
        <v>180</v>
      </c>
      <c r="X12" s="51" t="s">
        <v>313</v>
      </c>
      <c r="Y12" s="55" t="s">
        <v>120</v>
      </c>
      <c r="Z12" s="52" t="s">
        <v>288</v>
      </c>
      <c r="AA12" s="25" t="s">
        <v>9</v>
      </c>
    </row>
    <row r="13" spans="1:27" s="54" customFormat="1" ht="60" customHeight="1" x14ac:dyDescent="0.2">
      <c r="A13" s="66">
        <v>7</v>
      </c>
      <c r="B13" s="58" t="s">
        <v>91</v>
      </c>
      <c r="C13" s="46" t="s">
        <v>204</v>
      </c>
      <c r="D13" s="56" t="s">
        <v>130</v>
      </c>
      <c r="E13" s="43">
        <v>10000</v>
      </c>
      <c r="F13" s="49">
        <f t="shared" ref="F13" si="6">J13+V13</f>
        <v>0</v>
      </c>
      <c r="G13" s="65">
        <v>0</v>
      </c>
      <c r="H13" s="43"/>
      <c r="I13" s="43"/>
      <c r="J13" s="99">
        <f t="shared" ref="J13" si="7">G13+H13+I13</f>
        <v>0</v>
      </c>
      <c r="K13" s="43"/>
      <c r="L13" s="43"/>
      <c r="M13" s="43"/>
      <c r="N13" s="43"/>
      <c r="O13" s="43"/>
      <c r="P13" s="43"/>
      <c r="Q13" s="43"/>
      <c r="R13" s="43"/>
      <c r="S13" s="65">
        <f t="shared" si="0"/>
        <v>0</v>
      </c>
      <c r="T13" s="43"/>
      <c r="U13" s="43"/>
      <c r="V13" s="99">
        <f t="shared" ref="V13" si="8">T13+U13+S13</f>
        <v>0</v>
      </c>
      <c r="W13" s="44" t="s">
        <v>118</v>
      </c>
      <c r="X13" s="51"/>
      <c r="Y13" s="55" t="s">
        <v>120</v>
      </c>
      <c r="Z13" s="52"/>
      <c r="AA13" s="25" t="s">
        <v>9</v>
      </c>
    </row>
    <row r="14" spans="1:27" s="54" customFormat="1" ht="60" customHeight="1" x14ac:dyDescent="0.2">
      <c r="A14" s="66">
        <v>8</v>
      </c>
      <c r="B14" s="58" t="s">
        <v>91</v>
      </c>
      <c r="C14" s="46" t="s">
        <v>256</v>
      </c>
      <c r="D14" s="56" t="s">
        <v>255</v>
      </c>
      <c r="E14" s="43">
        <v>80000</v>
      </c>
      <c r="F14" s="49">
        <f t="shared" si="1"/>
        <v>81615</v>
      </c>
      <c r="G14" s="65">
        <v>27000</v>
      </c>
      <c r="H14" s="43"/>
      <c r="I14" s="43">
        <v>0</v>
      </c>
      <c r="J14" s="99">
        <f t="shared" si="2"/>
        <v>27000</v>
      </c>
      <c r="K14" s="43"/>
      <c r="L14" s="43"/>
      <c r="M14" s="43"/>
      <c r="N14" s="43"/>
      <c r="O14" s="43"/>
      <c r="P14" s="43"/>
      <c r="Q14" s="98">
        <v>54615</v>
      </c>
      <c r="R14" s="43"/>
      <c r="S14" s="65">
        <f t="shared" si="0"/>
        <v>54615</v>
      </c>
      <c r="T14" s="43"/>
      <c r="U14" s="43"/>
      <c r="V14" s="99">
        <f t="shared" si="3"/>
        <v>54615</v>
      </c>
      <c r="W14" s="44" t="s">
        <v>257</v>
      </c>
      <c r="X14" s="51"/>
      <c r="Y14" s="55" t="s">
        <v>120</v>
      </c>
      <c r="Z14" s="52" t="s">
        <v>326</v>
      </c>
      <c r="AA14" s="25" t="s">
        <v>9</v>
      </c>
    </row>
    <row r="15" spans="1:27" s="54" customFormat="1" ht="76.5" customHeight="1" x14ac:dyDescent="0.2">
      <c r="A15" s="66">
        <v>9</v>
      </c>
      <c r="B15" s="58" t="s">
        <v>92</v>
      </c>
      <c r="C15" s="57" t="s">
        <v>244</v>
      </c>
      <c r="D15" s="47" t="s">
        <v>131</v>
      </c>
      <c r="E15" s="43">
        <v>500000</v>
      </c>
      <c r="F15" s="49">
        <f t="shared" si="1"/>
        <v>20000</v>
      </c>
      <c r="G15" s="65">
        <v>20000</v>
      </c>
      <c r="H15" s="43">
        <v>0</v>
      </c>
      <c r="I15" s="43">
        <v>0</v>
      </c>
      <c r="J15" s="99">
        <f t="shared" si="2"/>
        <v>20000</v>
      </c>
      <c r="K15" s="43"/>
      <c r="L15" s="43"/>
      <c r="M15" s="43"/>
      <c r="N15" s="43"/>
      <c r="O15" s="43"/>
      <c r="P15" s="43"/>
      <c r="Q15" s="43"/>
      <c r="R15" s="43"/>
      <c r="S15" s="65">
        <f t="shared" si="0"/>
        <v>0</v>
      </c>
      <c r="T15" s="43"/>
      <c r="U15" s="43"/>
      <c r="V15" s="99">
        <f t="shared" si="3"/>
        <v>0</v>
      </c>
      <c r="W15" s="44" t="s">
        <v>173</v>
      </c>
      <c r="X15" s="51" t="s">
        <v>222</v>
      </c>
      <c r="Y15" s="55" t="s">
        <v>120</v>
      </c>
      <c r="Z15" s="52" t="s">
        <v>288</v>
      </c>
      <c r="AA15" s="25" t="s">
        <v>9</v>
      </c>
    </row>
    <row r="16" spans="1:27" s="54" customFormat="1" ht="76.5" customHeight="1" x14ac:dyDescent="0.2">
      <c r="A16" s="66">
        <v>10</v>
      </c>
      <c r="B16" s="58" t="s">
        <v>92</v>
      </c>
      <c r="C16" s="57" t="s">
        <v>245</v>
      </c>
      <c r="D16" s="47" t="s">
        <v>131</v>
      </c>
      <c r="E16" s="43">
        <v>500000</v>
      </c>
      <c r="F16" s="49">
        <f t="shared" ref="F16" si="9">J16+V16</f>
        <v>7000</v>
      </c>
      <c r="G16" s="65">
        <v>7000</v>
      </c>
      <c r="H16" s="43"/>
      <c r="I16" s="43">
        <v>0</v>
      </c>
      <c r="J16" s="99">
        <f t="shared" ref="J16" si="10">G16+H16+I16</f>
        <v>7000</v>
      </c>
      <c r="K16" s="43"/>
      <c r="L16" s="43"/>
      <c r="M16" s="43"/>
      <c r="N16" s="43"/>
      <c r="O16" s="43"/>
      <c r="P16" s="43"/>
      <c r="Q16" s="43"/>
      <c r="R16" s="43"/>
      <c r="S16" s="65">
        <f t="shared" si="0"/>
        <v>0</v>
      </c>
      <c r="T16" s="43"/>
      <c r="U16" s="43"/>
      <c r="V16" s="99">
        <f t="shared" ref="V16" si="11">T16+U16+S16</f>
        <v>0</v>
      </c>
      <c r="W16" s="44" t="s">
        <v>118</v>
      </c>
      <c r="X16" s="51">
        <v>511100</v>
      </c>
      <c r="Y16" s="55" t="s">
        <v>333</v>
      </c>
      <c r="Z16" s="52" t="s">
        <v>288</v>
      </c>
      <c r="AA16" s="25" t="s">
        <v>9</v>
      </c>
    </row>
    <row r="17" spans="1:27" s="54" customFormat="1" ht="84.75" customHeight="1" x14ac:dyDescent="0.2">
      <c r="A17" s="66">
        <v>11</v>
      </c>
      <c r="B17" s="58" t="s">
        <v>92</v>
      </c>
      <c r="C17" s="46" t="s">
        <v>246</v>
      </c>
      <c r="D17" s="47" t="s">
        <v>132</v>
      </c>
      <c r="E17" s="43">
        <v>10000</v>
      </c>
      <c r="F17" s="49">
        <f t="shared" si="1"/>
        <v>0</v>
      </c>
      <c r="G17" s="65">
        <v>0</v>
      </c>
      <c r="H17" s="43">
        <v>0</v>
      </c>
      <c r="I17" s="43">
        <v>0</v>
      </c>
      <c r="J17" s="99">
        <f t="shared" si="2"/>
        <v>0</v>
      </c>
      <c r="K17" s="43"/>
      <c r="L17" s="43"/>
      <c r="M17" s="43"/>
      <c r="N17" s="43"/>
      <c r="O17" s="43"/>
      <c r="P17" s="43"/>
      <c r="Q17" s="43"/>
      <c r="R17" s="43"/>
      <c r="S17" s="65">
        <f t="shared" si="0"/>
        <v>0</v>
      </c>
      <c r="T17" s="43"/>
      <c r="U17" s="43"/>
      <c r="V17" s="99">
        <f t="shared" si="3"/>
        <v>0</v>
      </c>
      <c r="W17" s="44" t="s">
        <v>118</v>
      </c>
      <c r="X17" s="51">
        <v>414100</v>
      </c>
      <c r="Y17" s="55" t="s">
        <v>120</v>
      </c>
      <c r="Z17" s="52"/>
      <c r="AA17" s="25" t="s">
        <v>9</v>
      </c>
    </row>
    <row r="18" spans="1:27" s="54" customFormat="1" ht="62.25" customHeight="1" x14ac:dyDescent="0.2">
      <c r="A18" s="66">
        <v>12</v>
      </c>
      <c r="B18" s="58" t="s">
        <v>92</v>
      </c>
      <c r="C18" s="46" t="s">
        <v>247</v>
      </c>
      <c r="D18" s="47" t="s">
        <v>133</v>
      </c>
      <c r="E18" s="43">
        <v>30000</v>
      </c>
      <c r="F18" s="49">
        <f t="shared" si="1"/>
        <v>39000</v>
      </c>
      <c r="G18" s="65">
        <v>39000</v>
      </c>
      <c r="H18" s="43">
        <v>0</v>
      </c>
      <c r="I18" s="43"/>
      <c r="J18" s="99">
        <f t="shared" si="2"/>
        <v>39000</v>
      </c>
      <c r="K18" s="43"/>
      <c r="L18" s="43"/>
      <c r="M18" s="43"/>
      <c r="N18" s="43"/>
      <c r="O18" s="43"/>
      <c r="P18" s="43"/>
      <c r="Q18" s="43"/>
      <c r="R18" s="43"/>
      <c r="S18" s="65">
        <f t="shared" ref="S18:S81" si="12">SUM(K18:R18)</f>
        <v>0</v>
      </c>
      <c r="T18" s="43"/>
      <c r="U18" s="43"/>
      <c r="V18" s="99">
        <f t="shared" si="3"/>
        <v>0</v>
      </c>
      <c r="W18" s="44" t="s">
        <v>118</v>
      </c>
      <c r="X18" s="51">
        <v>414100</v>
      </c>
      <c r="Y18" s="55" t="s">
        <v>120</v>
      </c>
      <c r="Z18" s="52">
        <v>2023</v>
      </c>
      <c r="AA18" s="25" t="s">
        <v>9</v>
      </c>
    </row>
    <row r="19" spans="1:27" s="54" customFormat="1" ht="60" customHeight="1" x14ac:dyDescent="0.2">
      <c r="A19" s="66">
        <v>13</v>
      </c>
      <c r="B19" s="58" t="s">
        <v>92</v>
      </c>
      <c r="C19" s="46" t="s">
        <v>248</v>
      </c>
      <c r="D19" s="47" t="s">
        <v>134</v>
      </c>
      <c r="E19" s="43">
        <v>750000</v>
      </c>
      <c r="F19" s="49">
        <f t="shared" si="1"/>
        <v>80000</v>
      </c>
      <c r="G19" s="65">
        <v>80000</v>
      </c>
      <c r="H19" s="43">
        <v>0</v>
      </c>
      <c r="I19" s="43">
        <v>0</v>
      </c>
      <c r="J19" s="99">
        <f t="shared" si="2"/>
        <v>80000</v>
      </c>
      <c r="K19" s="43"/>
      <c r="L19" s="43"/>
      <c r="M19" s="43"/>
      <c r="N19" s="43"/>
      <c r="O19" s="43"/>
      <c r="P19" s="43"/>
      <c r="Q19" s="43"/>
      <c r="R19" s="43"/>
      <c r="S19" s="65">
        <f>SUM(K19:R19)</f>
        <v>0</v>
      </c>
      <c r="T19" s="43"/>
      <c r="U19" s="43"/>
      <c r="V19" s="99">
        <f t="shared" si="3"/>
        <v>0</v>
      </c>
      <c r="W19" s="44" t="s">
        <v>118</v>
      </c>
      <c r="X19" s="51">
        <v>414100</v>
      </c>
      <c r="Y19" s="55" t="s">
        <v>120</v>
      </c>
      <c r="Z19" s="52">
        <v>2023</v>
      </c>
      <c r="AA19" s="25" t="s">
        <v>9</v>
      </c>
    </row>
    <row r="20" spans="1:27" s="54" customFormat="1" ht="126" customHeight="1" x14ac:dyDescent="0.2">
      <c r="A20" s="66">
        <v>14</v>
      </c>
      <c r="B20" s="58" t="s">
        <v>97</v>
      </c>
      <c r="C20" s="46" t="s">
        <v>249</v>
      </c>
      <c r="D20" s="47" t="s">
        <v>135</v>
      </c>
      <c r="E20" s="43">
        <v>30000</v>
      </c>
      <c r="F20" s="49">
        <f t="shared" si="1"/>
        <v>0</v>
      </c>
      <c r="G20" s="65">
        <v>0</v>
      </c>
      <c r="H20" s="43"/>
      <c r="I20" s="43">
        <v>0</v>
      </c>
      <c r="J20" s="99">
        <f t="shared" si="2"/>
        <v>0</v>
      </c>
      <c r="K20" s="43"/>
      <c r="L20" s="43"/>
      <c r="M20" s="43"/>
      <c r="N20" s="43"/>
      <c r="O20" s="43"/>
      <c r="P20" s="43"/>
      <c r="Q20" s="43"/>
      <c r="R20" s="43"/>
      <c r="S20" s="65">
        <f t="shared" si="12"/>
        <v>0</v>
      </c>
      <c r="T20" s="43"/>
      <c r="U20" s="43"/>
      <c r="V20" s="99">
        <f t="shared" si="3"/>
        <v>0</v>
      </c>
      <c r="W20" s="44" t="s">
        <v>118</v>
      </c>
      <c r="X20" s="51"/>
      <c r="Y20" s="55" t="s">
        <v>120</v>
      </c>
      <c r="Z20" s="52"/>
      <c r="AA20" s="25" t="s">
        <v>9</v>
      </c>
    </row>
    <row r="21" spans="1:27" s="54" customFormat="1" ht="75" customHeight="1" x14ac:dyDescent="0.2">
      <c r="A21" s="66">
        <v>15</v>
      </c>
      <c r="B21" s="58" t="s">
        <v>97</v>
      </c>
      <c r="C21" s="46" t="s">
        <v>250</v>
      </c>
      <c r="D21" s="48" t="s">
        <v>136</v>
      </c>
      <c r="E21" s="43">
        <v>70000</v>
      </c>
      <c r="F21" s="49">
        <f t="shared" si="1"/>
        <v>6000</v>
      </c>
      <c r="G21" s="65">
        <v>2000</v>
      </c>
      <c r="H21" s="43">
        <v>0</v>
      </c>
      <c r="I21" s="43">
        <v>0</v>
      </c>
      <c r="J21" s="99">
        <f t="shared" si="2"/>
        <v>2000</v>
      </c>
      <c r="K21" s="43"/>
      <c r="L21" s="43"/>
      <c r="M21" s="43"/>
      <c r="N21" s="43"/>
      <c r="O21" s="43"/>
      <c r="P21" s="43"/>
      <c r="Q21" s="43">
        <v>4000</v>
      </c>
      <c r="R21" s="43"/>
      <c r="S21" s="65">
        <f t="shared" si="12"/>
        <v>4000</v>
      </c>
      <c r="T21" s="43"/>
      <c r="U21" s="43"/>
      <c r="V21" s="99">
        <f t="shared" si="3"/>
        <v>4000</v>
      </c>
      <c r="W21" s="44" t="s">
        <v>118</v>
      </c>
      <c r="X21" s="51" t="s">
        <v>218</v>
      </c>
      <c r="Y21" s="55" t="s">
        <v>120</v>
      </c>
      <c r="Z21" s="52" t="s">
        <v>288</v>
      </c>
      <c r="AA21" s="25" t="s">
        <v>9</v>
      </c>
    </row>
    <row r="22" spans="1:27" s="54" customFormat="1" ht="60" customHeight="1" x14ac:dyDescent="0.2">
      <c r="A22" s="66">
        <v>16</v>
      </c>
      <c r="B22" s="58" t="s">
        <v>97</v>
      </c>
      <c r="C22" s="46" t="s">
        <v>251</v>
      </c>
      <c r="D22" s="48" t="s">
        <v>106</v>
      </c>
      <c r="E22" s="43">
        <v>250000</v>
      </c>
      <c r="F22" s="49">
        <f t="shared" si="1"/>
        <v>7000</v>
      </c>
      <c r="G22" s="65">
        <v>7000</v>
      </c>
      <c r="H22" s="43">
        <v>0</v>
      </c>
      <c r="I22" s="43">
        <v>0</v>
      </c>
      <c r="J22" s="99">
        <f t="shared" si="2"/>
        <v>7000</v>
      </c>
      <c r="K22" s="43"/>
      <c r="L22" s="43"/>
      <c r="M22" s="43">
        <v>0</v>
      </c>
      <c r="N22" s="43"/>
      <c r="O22" s="43"/>
      <c r="P22" s="43"/>
      <c r="Q22" s="43"/>
      <c r="R22" s="43"/>
      <c r="S22" s="65">
        <v>0</v>
      </c>
      <c r="T22" s="43"/>
      <c r="U22" s="43"/>
      <c r="V22" s="99">
        <f t="shared" si="3"/>
        <v>0</v>
      </c>
      <c r="W22" s="44" t="s">
        <v>219</v>
      </c>
      <c r="X22" s="44" t="s">
        <v>220</v>
      </c>
      <c r="Y22" s="55" t="s">
        <v>120</v>
      </c>
      <c r="Z22" s="52" t="s">
        <v>325</v>
      </c>
      <c r="AA22" s="25" t="s">
        <v>9</v>
      </c>
    </row>
    <row r="23" spans="1:27" s="54" customFormat="1" ht="60" customHeight="1" x14ac:dyDescent="0.2">
      <c r="A23" s="66">
        <v>17</v>
      </c>
      <c r="B23" s="58" t="s">
        <v>97</v>
      </c>
      <c r="C23" s="46" t="s">
        <v>205</v>
      </c>
      <c r="D23" s="48" t="s">
        <v>108</v>
      </c>
      <c r="E23" s="43">
        <v>187000</v>
      </c>
      <c r="F23" s="49">
        <f t="shared" si="1"/>
        <v>0</v>
      </c>
      <c r="G23" s="65">
        <v>0</v>
      </c>
      <c r="H23" s="43"/>
      <c r="I23" s="43"/>
      <c r="J23" s="99">
        <f t="shared" si="2"/>
        <v>0</v>
      </c>
      <c r="K23" s="43"/>
      <c r="L23" s="43"/>
      <c r="M23" s="43"/>
      <c r="N23" s="43"/>
      <c r="O23" s="43"/>
      <c r="P23" s="43"/>
      <c r="Q23" s="43"/>
      <c r="R23" s="43"/>
      <c r="S23" s="65">
        <f t="shared" si="12"/>
        <v>0</v>
      </c>
      <c r="T23" s="43"/>
      <c r="U23" s="43"/>
      <c r="V23" s="99">
        <f t="shared" si="3"/>
        <v>0</v>
      </c>
      <c r="W23" s="44" t="s">
        <v>118</v>
      </c>
      <c r="X23" s="51" t="s">
        <v>193</v>
      </c>
      <c r="Y23" s="55" t="s">
        <v>120</v>
      </c>
      <c r="Z23" s="52"/>
      <c r="AA23" s="25" t="s">
        <v>9</v>
      </c>
    </row>
    <row r="24" spans="1:27" s="54" customFormat="1" ht="60" customHeight="1" x14ac:dyDescent="0.2">
      <c r="A24" s="66">
        <v>18</v>
      </c>
      <c r="B24" s="58" t="s">
        <v>97</v>
      </c>
      <c r="C24" s="46" t="s">
        <v>252</v>
      </c>
      <c r="D24" s="48" t="s">
        <v>107</v>
      </c>
      <c r="E24" s="43">
        <v>300000</v>
      </c>
      <c r="F24" s="49">
        <f t="shared" si="1"/>
        <v>0</v>
      </c>
      <c r="G24" s="65">
        <v>0</v>
      </c>
      <c r="H24" s="43"/>
      <c r="I24" s="43"/>
      <c r="J24" s="99">
        <f t="shared" si="2"/>
        <v>0</v>
      </c>
      <c r="K24" s="43"/>
      <c r="L24" s="43"/>
      <c r="M24" s="43"/>
      <c r="N24" s="43"/>
      <c r="O24" s="43"/>
      <c r="P24" s="43"/>
      <c r="Q24" s="43"/>
      <c r="R24" s="43"/>
      <c r="S24" s="65">
        <f>SUM(K24:R24)</f>
        <v>0</v>
      </c>
      <c r="T24" s="43"/>
      <c r="U24" s="43"/>
      <c r="V24" s="99">
        <f t="shared" si="3"/>
        <v>0</v>
      </c>
      <c r="W24" s="44" t="s">
        <v>119</v>
      </c>
      <c r="X24" s="51"/>
      <c r="Y24" s="55" t="s">
        <v>120</v>
      </c>
      <c r="Z24" s="52"/>
      <c r="AA24" s="25" t="s">
        <v>9</v>
      </c>
    </row>
    <row r="25" spans="1:27" s="54" customFormat="1" ht="60" customHeight="1" x14ac:dyDescent="0.2">
      <c r="A25" s="66">
        <v>19</v>
      </c>
      <c r="B25" s="58" t="s">
        <v>97</v>
      </c>
      <c r="C25" s="46" t="s">
        <v>206</v>
      </c>
      <c r="D25" s="48" t="s">
        <v>137</v>
      </c>
      <c r="E25" s="43">
        <v>5000</v>
      </c>
      <c r="F25" s="49">
        <f>J25+V25</f>
        <v>0</v>
      </c>
      <c r="G25" s="65">
        <v>0</v>
      </c>
      <c r="H25" s="43">
        <v>0</v>
      </c>
      <c r="I25" s="43"/>
      <c r="J25" s="99">
        <f t="shared" si="2"/>
        <v>0</v>
      </c>
      <c r="K25" s="43"/>
      <c r="L25" s="43"/>
      <c r="M25" s="43"/>
      <c r="N25" s="43"/>
      <c r="O25" s="43"/>
      <c r="P25" s="43"/>
      <c r="Q25" s="43">
        <v>0</v>
      </c>
      <c r="R25" s="43"/>
      <c r="S25" s="65">
        <f>SUM(K25:R25)</f>
        <v>0</v>
      </c>
      <c r="T25" s="43"/>
      <c r="U25" s="43"/>
      <c r="V25" s="99">
        <f t="shared" si="3"/>
        <v>0</v>
      </c>
      <c r="W25" s="44" t="s">
        <v>239</v>
      </c>
      <c r="X25" s="51"/>
      <c r="Y25" s="55" t="s">
        <v>120</v>
      </c>
      <c r="Z25" s="52"/>
      <c r="AA25" s="25" t="s">
        <v>9</v>
      </c>
    </row>
    <row r="26" spans="1:27" s="54" customFormat="1" ht="76.5" customHeight="1" x14ac:dyDescent="0.2">
      <c r="A26" s="66">
        <v>20</v>
      </c>
      <c r="B26" s="58" t="s">
        <v>97</v>
      </c>
      <c r="C26" s="46" t="s">
        <v>235</v>
      </c>
      <c r="D26" s="48" t="s">
        <v>138</v>
      </c>
      <c r="E26" s="43">
        <v>50000</v>
      </c>
      <c r="F26" s="49">
        <f>J26+V26</f>
        <v>0</v>
      </c>
      <c r="G26" s="65">
        <v>0</v>
      </c>
      <c r="H26" s="43"/>
      <c r="I26" s="43"/>
      <c r="J26" s="99">
        <f t="shared" si="2"/>
        <v>0</v>
      </c>
      <c r="K26" s="43"/>
      <c r="L26" s="43"/>
      <c r="M26" s="43"/>
      <c r="N26" s="43"/>
      <c r="O26" s="43"/>
      <c r="P26" s="43"/>
      <c r="Q26" s="43">
        <v>0</v>
      </c>
      <c r="R26" s="43"/>
      <c r="S26" s="65">
        <f>SUM(K26:R26)</f>
        <v>0</v>
      </c>
      <c r="T26" s="43"/>
      <c r="U26" s="43"/>
      <c r="V26" s="99">
        <f t="shared" si="3"/>
        <v>0</v>
      </c>
      <c r="W26" s="44" t="s">
        <v>118</v>
      </c>
      <c r="X26" s="51"/>
      <c r="Y26" s="55" t="s">
        <v>120</v>
      </c>
      <c r="Z26" s="52"/>
      <c r="AA26" s="25" t="s">
        <v>9</v>
      </c>
    </row>
    <row r="27" spans="1:27" s="54" customFormat="1" ht="60" customHeight="1" x14ac:dyDescent="0.2">
      <c r="A27" s="66">
        <v>21</v>
      </c>
      <c r="B27" s="58" t="s">
        <v>97</v>
      </c>
      <c r="C27" s="46" t="s">
        <v>253</v>
      </c>
      <c r="D27" s="48" t="s">
        <v>139</v>
      </c>
      <c r="E27" s="43">
        <v>100000</v>
      </c>
      <c r="F27" s="49">
        <f>J27+V27</f>
        <v>107000</v>
      </c>
      <c r="G27" s="65">
        <v>62000</v>
      </c>
      <c r="H27" s="43"/>
      <c r="I27" s="43"/>
      <c r="J27" s="99">
        <f>G27+H27+I27</f>
        <v>62000</v>
      </c>
      <c r="K27" s="43"/>
      <c r="L27" s="43"/>
      <c r="M27" s="43"/>
      <c r="N27" s="43"/>
      <c r="O27" s="43"/>
      <c r="P27" s="43"/>
      <c r="Q27" s="43">
        <v>0</v>
      </c>
      <c r="R27" s="43">
        <v>45000</v>
      </c>
      <c r="S27" s="65">
        <f t="shared" ref="S27:S32" si="13">SUM(K27:R27)</f>
        <v>45000</v>
      </c>
      <c r="T27" s="50"/>
      <c r="U27" s="50"/>
      <c r="V27" s="99">
        <f>T27+U27+S27</f>
        <v>45000</v>
      </c>
      <c r="W27" s="44" t="s">
        <v>118</v>
      </c>
      <c r="X27" s="51" t="s">
        <v>194</v>
      </c>
      <c r="Y27" s="55" t="s">
        <v>120</v>
      </c>
      <c r="Z27" s="52" t="s">
        <v>288</v>
      </c>
      <c r="AA27" s="25" t="s">
        <v>9</v>
      </c>
    </row>
    <row r="28" spans="1:27" s="54" customFormat="1" ht="60" customHeight="1" x14ac:dyDescent="0.2">
      <c r="A28" s="66">
        <v>22</v>
      </c>
      <c r="B28" s="58" t="s">
        <v>97</v>
      </c>
      <c r="C28" s="46" t="s">
        <v>254</v>
      </c>
      <c r="D28" s="48" t="s">
        <v>139</v>
      </c>
      <c r="E28" s="43"/>
      <c r="F28" s="49">
        <f>J28+V28</f>
        <v>0</v>
      </c>
      <c r="G28" s="65">
        <v>0</v>
      </c>
      <c r="H28" s="43">
        <v>0</v>
      </c>
      <c r="I28" s="43">
        <v>0</v>
      </c>
      <c r="J28" s="99">
        <f t="shared" si="2"/>
        <v>0</v>
      </c>
      <c r="K28" s="43"/>
      <c r="L28" s="43">
        <v>0</v>
      </c>
      <c r="M28" s="43"/>
      <c r="N28" s="43"/>
      <c r="O28" s="43"/>
      <c r="P28" s="43"/>
      <c r="Q28" s="43">
        <v>85000</v>
      </c>
      <c r="R28" s="43"/>
      <c r="S28" s="65">
        <v>0</v>
      </c>
      <c r="T28" s="50"/>
      <c r="U28" s="50"/>
      <c r="V28" s="99">
        <f>T28+U28+S28</f>
        <v>0</v>
      </c>
      <c r="W28" s="44" t="s">
        <v>118</v>
      </c>
      <c r="X28" s="51" t="s">
        <v>232</v>
      </c>
      <c r="Y28" s="55" t="s">
        <v>120</v>
      </c>
      <c r="Z28" s="52"/>
      <c r="AA28" s="25" t="s">
        <v>9</v>
      </c>
    </row>
    <row r="29" spans="1:27" s="54" customFormat="1" ht="60" customHeight="1" x14ac:dyDescent="0.2">
      <c r="A29" s="66">
        <v>23</v>
      </c>
      <c r="B29" s="58" t="s">
        <v>97</v>
      </c>
      <c r="C29" s="46" t="s">
        <v>234</v>
      </c>
      <c r="D29" s="48" t="s">
        <v>233</v>
      </c>
      <c r="E29" s="43">
        <v>88000</v>
      </c>
      <c r="F29" s="49">
        <f>J29+V29</f>
        <v>5000</v>
      </c>
      <c r="G29" s="65">
        <v>2500</v>
      </c>
      <c r="H29" s="43"/>
      <c r="I29" s="43"/>
      <c r="J29" s="99">
        <f t="shared" ref="J29" si="14">G29+H29+I29</f>
        <v>2500</v>
      </c>
      <c r="K29" s="43"/>
      <c r="L29" s="43"/>
      <c r="M29" s="43"/>
      <c r="N29" s="43"/>
      <c r="O29" s="43"/>
      <c r="P29" s="43"/>
      <c r="Q29" s="43">
        <v>2500</v>
      </c>
      <c r="R29" s="43"/>
      <c r="S29" s="65">
        <f t="shared" si="13"/>
        <v>2500</v>
      </c>
      <c r="T29" s="50"/>
      <c r="U29" s="50"/>
      <c r="V29" s="99">
        <f>T29+U29+S29</f>
        <v>2500</v>
      </c>
      <c r="W29" s="44" t="s">
        <v>118</v>
      </c>
      <c r="X29" s="51" t="s">
        <v>202</v>
      </c>
      <c r="Y29" s="55" t="s">
        <v>120</v>
      </c>
      <c r="Z29" s="52" t="s">
        <v>288</v>
      </c>
      <c r="AA29" s="25" t="s">
        <v>9</v>
      </c>
    </row>
    <row r="30" spans="1:27" s="54" customFormat="1" ht="78.75" customHeight="1" x14ac:dyDescent="0.2">
      <c r="A30" s="66">
        <v>24</v>
      </c>
      <c r="B30" s="67" t="s">
        <v>93</v>
      </c>
      <c r="C30" s="69" t="s">
        <v>258</v>
      </c>
      <c r="D30" s="48" t="s">
        <v>140</v>
      </c>
      <c r="E30" s="43">
        <v>410000</v>
      </c>
      <c r="F30" s="49">
        <f t="shared" si="1"/>
        <v>80000</v>
      </c>
      <c r="G30" s="65">
        <v>80000</v>
      </c>
      <c r="H30" s="43"/>
      <c r="I30" s="43"/>
      <c r="J30" s="99">
        <f t="shared" si="2"/>
        <v>80000</v>
      </c>
      <c r="K30" s="43"/>
      <c r="L30" s="43"/>
      <c r="M30" s="43"/>
      <c r="N30" s="43"/>
      <c r="O30" s="43"/>
      <c r="P30" s="43"/>
      <c r="Q30" s="43"/>
      <c r="R30" s="43"/>
      <c r="S30" s="65">
        <f t="shared" si="13"/>
        <v>0</v>
      </c>
      <c r="T30" s="43"/>
      <c r="U30" s="43"/>
      <c r="V30" s="99">
        <f t="shared" si="3"/>
        <v>0</v>
      </c>
      <c r="W30" s="44" t="s">
        <v>118</v>
      </c>
      <c r="X30" s="51" t="s">
        <v>214</v>
      </c>
      <c r="Y30" s="68" t="s">
        <v>121</v>
      </c>
      <c r="Z30" s="52" t="s">
        <v>240</v>
      </c>
      <c r="AA30" s="25" t="s">
        <v>94</v>
      </c>
    </row>
    <row r="31" spans="1:27" s="54" customFormat="1" ht="60" customHeight="1" x14ac:dyDescent="0.2">
      <c r="A31" s="66">
        <v>25</v>
      </c>
      <c r="B31" s="67" t="s">
        <v>93</v>
      </c>
      <c r="C31" s="41" t="s">
        <v>259</v>
      </c>
      <c r="D31" s="48" t="s">
        <v>109</v>
      </c>
      <c r="E31" s="43">
        <v>100000</v>
      </c>
      <c r="F31" s="49">
        <f t="shared" si="1"/>
        <v>30000</v>
      </c>
      <c r="G31" s="110">
        <v>30000</v>
      </c>
      <c r="H31" s="43">
        <v>0</v>
      </c>
      <c r="I31" s="43"/>
      <c r="J31" s="99">
        <f t="shared" si="2"/>
        <v>30000</v>
      </c>
      <c r="K31" s="43"/>
      <c r="L31" s="43"/>
      <c r="M31" s="43"/>
      <c r="N31" s="43"/>
      <c r="O31" s="43"/>
      <c r="P31" s="43"/>
      <c r="Q31" s="43"/>
      <c r="R31" s="43"/>
      <c r="S31" s="65">
        <f t="shared" si="13"/>
        <v>0</v>
      </c>
      <c r="T31" s="43"/>
      <c r="U31" s="50"/>
      <c r="V31" s="99">
        <f t="shared" si="3"/>
        <v>0</v>
      </c>
      <c r="W31" s="44" t="s">
        <v>118</v>
      </c>
      <c r="X31" s="51"/>
      <c r="Y31" s="68" t="s">
        <v>121</v>
      </c>
      <c r="Z31" s="52" t="s">
        <v>272</v>
      </c>
      <c r="AA31" s="25" t="s">
        <v>94</v>
      </c>
    </row>
    <row r="32" spans="1:27" s="54" customFormat="1" ht="72.75" customHeight="1" x14ac:dyDescent="0.2">
      <c r="A32" s="66">
        <v>26</v>
      </c>
      <c r="B32" s="67" t="s">
        <v>93</v>
      </c>
      <c r="C32" s="41" t="s">
        <v>260</v>
      </c>
      <c r="D32" s="48" t="s">
        <v>110</v>
      </c>
      <c r="E32" s="43">
        <v>30000</v>
      </c>
      <c r="F32" s="49">
        <f t="shared" si="1"/>
        <v>3000</v>
      </c>
      <c r="G32" s="65">
        <v>3000</v>
      </c>
      <c r="H32" s="43"/>
      <c r="I32" s="43">
        <v>0</v>
      </c>
      <c r="J32" s="99">
        <f t="shared" si="2"/>
        <v>3000</v>
      </c>
      <c r="K32" s="43"/>
      <c r="L32" s="43"/>
      <c r="M32" s="43"/>
      <c r="N32" s="43"/>
      <c r="O32" s="43"/>
      <c r="P32" s="43"/>
      <c r="Q32" s="43"/>
      <c r="R32" s="43">
        <v>0</v>
      </c>
      <c r="S32" s="65">
        <f t="shared" si="13"/>
        <v>0</v>
      </c>
      <c r="T32" s="50"/>
      <c r="U32" s="50"/>
      <c r="V32" s="99">
        <f t="shared" si="3"/>
        <v>0</v>
      </c>
      <c r="W32" s="44" t="s">
        <v>123</v>
      </c>
      <c r="X32" s="51" t="s">
        <v>193</v>
      </c>
      <c r="Y32" s="68" t="s">
        <v>121</v>
      </c>
      <c r="Z32" s="52" t="s">
        <v>272</v>
      </c>
      <c r="AA32" s="25" t="s">
        <v>94</v>
      </c>
    </row>
    <row r="33" spans="1:27" s="54" customFormat="1" ht="60" customHeight="1" x14ac:dyDescent="0.2">
      <c r="A33" s="66">
        <v>27</v>
      </c>
      <c r="B33" s="67" t="s">
        <v>93</v>
      </c>
      <c r="C33" s="41" t="s">
        <v>268</v>
      </c>
      <c r="D33" s="48" t="s">
        <v>111</v>
      </c>
      <c r="E33" s="43">
        <v>30000</v>
      </c>
      <c r="F33" s="49">
        <f>J33+V33</f>
        <v>15000</v>
      </c>
      <c r="G33" s="65">
        <v>15000</v>
      </c>
      <c r="H33" s="43">
        <v>0</v>
      </c>
      <c r="I33" s="43">
        <v>0</v>
      </c>
      <c r="J33" s="99">
        <f>G33+H33+I33</f>
        <v>15000</v>
      </c>
      <c r="K33" s="43"/>
      <c r="L33" s="43"/>
      <c r="M33" s="43"/>
      <c r="N33" s="43"/>
      <c r="O33" s="43"/>
      <c r="P33" s="43"/>
      <c r="Q33" s="43">
        <v>391166</v>
      </c>
      <c r="R33" s="43"/>
      <c r="S33" s="65">
        <v>0</v>
      </c>
      <c r="T33" s="50"/>
      <c r="U33" s="50"/>
      <c r="V33" s="99">
        <f>T33+U33+S33</f>
        <v>0</v>
      </c>
      <c r="W33" s="44" t="s">
        <v>118</v>
      </c>
      <c r="X33" s="51">
        <v>511100</v>
      </c>
      <c r="Y33" s="68" t="s">
        <v>124</v>
      </c>
      <c r="Z33" s="52" t="s">
        <v>326</v>
      </c>
      <c r="AA33" s="25" t="s">
        <v>94</v>
      </c>
    </row>
    <row r="34" spans="1:27" s="54" customFormat="1" ht="60" customHeight="1" x14ac:dyDescent="0.2">
      <c r="A34" s="66">
        <v>28</v>
      </c>
      <c r="B34" s="67" t="s">
        <v>93</v>
      </c>
      <c r="C34" s="41" t="s">
        <v>318</v>
      </c>
      <c r="D34" s="48" t="s">
        <v>324</v>
      </c>
      <c r="E34" s="43">
        <v>520000</v>
      </c>
      <c r="F34" s="49">
        <f>J34+V34</f>
        <v>70000</v>
      </c>
      <c r="G34" s="65">
        <v>70000</v>
      </c>
      <c r="H34" s="43">
        <v>0</v>
      </c>
      <c r="I34" s="43">
        <v>0</v>
      </c>
      <c r="J34" s="99">
        <f t="shared" ref="J34:J36" si="15">G34+H34+I34</f>
        <v>70000</v>
      </c>
      <c r="K34" s="43"/>
      <c r="L34" s="43"/>
      <c r="M34" s="43"/>
      <c r="N34" s="43"/>
      <c r="O34" s="43"/>
      <c r="P34" s="43"/>
      <c r="Q34" s="43"/>
      <c r="R34" s="43"/>
      <c r="S34" s="65">
        <v>0</v>
      </c>
      <c r="T34" s="43"/>
      <c r="U34" s="50"/>
      <c r="V34" s="99">
        <f t="shared" ref="V34:V36" si="16">T34+U34+S34</f>
        <v>0</v>
      </c>
      <c r="W34" s="44" t="s">
        <v>118</v>
      </c>
      <c r="X34" s="51">
        <v>511100</v>
      </c>
      <c r="Y34" s="68" t="s">
        <v>124</v>
      </c>
      <c r="Z34" s="52">
        <v>2023</v>
      </c>
      <c r="AA34" s="25" t="s">
        <v>94</v>
      </c>
    </row>
    <row r="35" spans="1:27" s="54" customFormat="1" ht="60" customHeight="1" x14ac:dyDescent="0.2">
      <c r="A35" s="66">
        <v>29</v>
      </c>
      <c r="B35" s="67" t="s">
        <v>93</v>
      </c>
      <c r="C35" s="41" t="s">
        <v>319</v>
      </c>
      <c r="D35" s="48" t="s">
        <v>267</v>
      </c>
      <c r="E35" s="43">
        <v>1520000</v>
      </c>
      <c r="F35" s="49">
        <f>J35+V35</f>
        <v>50000</v>
      </c>
      <c r="G35" s="65">
        <v>50000</v>
      </c>
      <c r="H35" s="43">
        <v>0</v>
      </c>
      <c r="I35" s="43">
        <v>0</v>
      </c>
      <c r="J35" s="99">
        <f>G35+H35+I35</f>
        <v>50000</v>
      </c>
      <c r="K35" s="43"/>
      <c r="L35" s="43"/>
      <c r="M35" s="43"/>
      <c r="N35" s="43"/>
      <c r="O35" s="43"/>
      <c r="P35" s="43"/>
      <c r="Q35" s="43"/>
      <c r="R35" s="43"/>
      <c r="S35" s="65">
        <v>0</v>
      </c>
      <c r="T35" s="43"/>
      <c r="U35" s="50"/>
      <c r="V35" s="99">
        <f t="shared" si="16"/>
        <v>0</v>
      </c>
      <c r="W35" s="44" t="s">
        <v>118</v>
      </c>
      <c r="X35" s="51">
        <v>511100</v>
      </c>
      <c r="Y35" s="68" t="s">
        <v>124</v>
      </c>
      <c r="Z35" s="52">
        <v>2023</v>
      </c>
      <c r="AA35" s="25" t="s">
        <v>94</v>
      </c>
    </row>
    <row r="36" spans="1:27" s="54" customFormat="1" ht="60" customHeight="1" x14ac:dyDescent="0.2">
      <c r="A36" s="66">
        <v>30</v>
      </c>
      <c r="B36" s="67" t="s">
        <v>93</v>
      </c>
      <c r="C36" s="41" t="s">
        <v>320</v>
      </c>
      <c r="D36" s="48" t="s">
        <v>265</v>
      </c>
      <c r="E36" s="43">
        <v>80000</v>
      </c>
      <c r="F36" s="49">
        <v>80000</v>
      </c>
      <c r="G36" s="65">
        <v>0</v>
      </c>
      <c r="H36" s="43">
        <v>0</v>
      </c>
      <c r="I36" s="43"/>
      <c r="J36" s="99">
        <f t="shared" si="15"/>
        <v>0</v>
      </c>
      <c r="K36" s="43"/>
      <c r="L36" s="43"/>
      <c r="M36" s="43"/>
      <c r="N36" s="43"/>
      <c r="O36" s="43"/>
      <c r="P36" s="43"/>
      <c r="Q36" s="43"/>
      <c r="R36" s="43"/>
      <c r="S36" s="65"/>
      <c r="T36" s="50"/>
      <c r="U36" s="50"/>
      <c r="V36" s="99">
        <f t="shared" si="16"/>
        <v>0</v>
      </c>
      <c r="W36" s="44" t="s">
        <v>118</v>
      </c>
      <c r="X36" s="51">
        <v>511100</v>
      </c>
      <c r="Y36" s="68" t="s">
        <v>124</v>
      </c>
      <c r="Z36" s="52"/>
      <c r="AA36" s="25" t="s">
        <v>94</v>
      </c>
    </row>
    <row r="37" spans="1:27" s="54" customFormat="1" ht="84" customHeight="1" x14ac:dyDescent="0.2">
      <c r="A37" s="66">
        <v>31</v>
      </c>
      <c r="B37" s="67" t="s">
        <v>93</v>
      </c>
      <c r="C37" s="41" t="s">
        <v>321</v>
      </c>
      <c r="D37" s="48" t="s">
        <v>141</v>
      </c>
      <c r="E37" s="43">
        <v>1500000</v>
      </c>
      <c r="F37" s="49">
        <f t="shared" si="1"/>
        <v>600000</v>
      </c>
      <c r="G37" s="65">
        <v>400000</v>
      </c>
      <c r="H37" s="43"/>
      <c r="I37" s="43"/>
      <c r="J37" s="99">
        <f t="shared" si="2"/>
        <v>400000</v>
      </c>
      <c r="K37" s="43"/>
      <c r="L37" s="43"/>
      <c r="M37" s="43"/>
      <c r="N37" s="43"/>
      <c r="O37" s="43"/>
      <c r="P37" s="43"/>
      <c r="Q37" s="43">
        <v>200000</v>
      </c>
      <c r="R37" s="43"/>
      <c r="S37" s="65">
        <f>SUM(K37:R37)</f>
        <v>200000</v>
      </c>
      <c r="T37" s="50"/>
      <c r="U37" s="50"/>
      <c r="V37" s="99">
        <f t="shared" si="3"/>
        <v>200000</v>
      </c>
      <c r="W37" s="44" t="s">
        <v>118</v>
      </c>
      <c r="X37" s="51" t="s">
        <v>175</v>
      </c>
      <c r="Y37" s="68" t="s">
        <v>121</v>
      </c>
      <c r="Z37" s="52" t="s">
        <v>326</v>
      </c>
      <c r="AA37" s="25" t="s">
        <v>94</v>
      </c>
    </row>
    <row r="38" spans="1:27" s="54" customFormat="1" ht="84" customHeight="1" x14ac:dyDescent="0.2">
      <c r="A38" s="66">
        <v>32</v>
      </c>
      <c r="B38" s="67" t="s">
        <v>93</v>
      </c>
      <c r="C38" s="41" t="s">
        <v>323</v>
      </c>
      <c r="D38" s="48" t="s">
        <v>315</v>
      </c>
      <c r="E38" s="43">
        <v>65000</v>
      </c>
      <c r="F38" s="49">
        <v>65000</v>
      </c>
      <c r="G38" s="65">
        <v>105000</v>
      </c>
      <c r="H38" s="43">
        <v>0</v>
      </c>
      <c r="I38" s="43"/>
      <c r="J38" s="99">
        <f t="shared" si="2"/>
        <v>105000</v>
      </c>
      <c r="K38" s="43"/>
      <c r="L38" s="43"/>
      <c r="M38" s="43"/>
      <c r="N38" s="43"/>
      <c r="O38" s="43"/>
      <c r="P38" s="43"/>
      <c r="Q38" s="43"/>
      <c r="R38" s="43"/>
      <c r="S38" s="65"/>
      <c r="T38" s="50"/>
      <c r="U38" s="50"/>
      <c r="V38" s="99"/>
      <c r="W38" s="44" t="s">
        <v>118</v>
      </c>
      <c r="X38" s="51" t="s">
        <v>316</v>
      </c>
      <c r="Y38" s="68" t="s">
        <v>124</v>
      </c>
      <c r="Z38" s="52">
        <v>2023</v>
      </c>
      <c r="AA38" s="25" t="s">
        <v>94</v>
      </c>
    </row>
    <row r="39" spans="1:27" s="54" customFormat="1" ht="84" customHeight="1" x14ac:dyDescent="0.2">
      <c r="A39" s="66">
        <v>33</v>
      </c>
      <c r="B39" s="67" t="s">
        <v>93</v>
      </c>
      <c r="C39" s="41" t="s">
        <v>322</v>
      </c>
      <c r="D39" s="48" t="s">
        <v>142</v>
      </c>
      <c r="E39" s="43">
        <v>300000</v>
      </c>
      <c r="F39" s="49">
        <f t="shared" si="1"/>
        <v>0</v>
      </c>
      <c r="G39" s="65">
        <v>0</v>
      </c>
      <c r="H39" s="43"/>
      <c r="I39" s="43"/>
      <c r="J39" s="99">
        <f t="shared" si="2"/>
        <v>0</v>
      </c>
      <c r="K39" s="43"/>
      <c r="L39" s="43"/>
      <c r="M39" s="43"/>
      <c r="N39" s="43"/>
      <c r="O39" s="43"/>
      <c r="P39" s="43"/>
      <c r="Q39" s="43"/>
      <c r="R39" s="43"/>
      <c r="S39" s="65">
        <f t="shared" ref="S39" si="17">SUM(K39:R39)</f>
        <v>0</v>
      </c>
      <c r="T39" s="50"/>
      <c r="U39" s="50"/>
      <c r="V39" s="99">
        <f t="shared" si="3"/>
        <v>0</v>
      </c>
      <c r="W39" s="44" t="s">
        <v>209</v>
      </c>
      <c r="X39" s="51" t="s">
        <v>215</v>
      </c>
      <c r="Y39" s="68" t="s">
        <v>124</v>
      </c>
      <c r="Z39" s="52"/>
      <c r="AA39" s="25" t="s">
        <v>94</v>
      </c>
    </row>
    <row r="40" spans="1:27" s="54" customFormat="1" ht="60" customHeight="1" x14ac:dyDescent="0.2">
      <c r="A40" s="66">
        <v>34</v>
      </c>
      <c r="B40" s="67" t="s">
        <v>98</v>
      </c>
      <c r="C40" s="41" t="s">
        <v>261</v>
      </c>
      <c r="D40" s="48" t="s">
        <v>113</v>
      </c>
      <c r="E40" s="43">
        <v>1500000</v>
      </c>
      <c r="F40" s="49">
        <f t="shared" si="1"/>
        <v>740000</v>
      </c>
      <c r="G40" s="65">
        <v>620000</v>
      </c>
      <c r="H40" s="43"/>
      <c r="I40" s="43"/>
      <c r="J40" s="99">
        <f t="shared" si="2"/>
        <v>620000</v>
      </c>
      <c r="K40" s="43"/>
      <c r="L40" s="43"/>
      <c r="M40" s="43"/>
      <c r="N40" s="43"/>
      <c r="O40" s="43"/>
      <c r="P40" s="43"/>
      <c r="Q40" s="43"/>
      <c r="R40" s="43"/>
      <c r="S40" s="65">
        <v>120000</v>
      </c>
      <c r="T40" s="50"/>
      <c r="U40" s="50"/>
      <c r="V40" s="99">
        <f t="shared" si="3"/>
        <v>120000</v>
      </c>
      <c r="W40" s="44" t="s">
        <v>269</v>
      </c>
      <c r="X40" s="51">
        <v>511100</v>
      </c>
      <c r="Y40" s="68" t="s">
        <v>124</v>
      </c>
      <c r="Z40" s="52">
        <v>2023</v>
      </c>
      <c r="AA40" s="25" t="s">
        <v>94</v>
      </c>
    </row>
    <row r="41" spans="1:27" s="54" customFormat="1" ht="78.75" customHeight="1" x14ac:dyDescent="0.2">
      <c r="A41" s="66">
        <v>35</v>
      </c>
      <c r="B41" s="67" t="s">
        <v>98</v>
      </c>
      <c r="C41" s="41" t="s">
        <v>262</v>
      </c>
      <c r="D41" s="48" t="s">
        <v>143</v>
      </c>
      <c r="E41" s="43">
        <v>1500000</v>
      </c>
      <c r="F41" s="49">
        <f t="shared" si="1"/>
        <v>310000</v>
      </c>
      <c r="G41" s="43">
        <v>310000</v>
      </c>
      <c r="H41" s="43"/>
      <c r="I41" s="43"/>
      <c r="J41" s="99">
        <f t="shared" si="2"/>
        <v>310000</v>
      </c>
      <c r="K41" s="43"/>
      <c r="L41" s="43"/>
      <c r="M41" s="43"/>
      <c r="N41" s="43"/>
      <c r="O41" s="43">
        <v>7000</v>
      </c>
      <c r="P41" s="43"/>
      <c r="Q41" s="43"/>
      <c r="R41" s="43"/>
      <c r="S41" s="65"/>
      <c r="T41" s="50"/>
      <c r="U41" s="50"/>
      <c r="V41" s="99">
        <f t="shared" si="3"/>
        <v>0</v>
      </c>
      <c r="W41" s="44" t="s">
        <v>118</v>
      </c>
      <c r="X41" s="51">
        <v>511200</v>
      </c>
      <c r="Y41" s="68" t="s">
        <v>124</v>
      </c>
      <c r="Z41" s="52">
        <v>2023</v>
      </c>
      <c r="AA41" s="25" t="s">
        <v>94</v>
      </c>
    </row>
    <row r="42" spans="1:27" s="54" customFormat="1" ht="97.5" customHeight="1" x14ac:dyDescent="0.2">
      <c r="A42" s="66">
        <v>36</v>
      </c>
      <c r="B42" s="67" t="s">
        <v>98</v>
      </c>
      <c r="C42" s="41" t="s">
        <v>307</v>
      </c>
      <c r="D42" s="48" t="s">
        <v>144</v>
      </c>
      <c r="E42" s="43">
        <v>230000</v>
      </c>
      <c r="F42" s="49">
        <f t="shared" si="1"/>
        <v>20000</v>
      </c>
      <c r="G42" s="43">
        <v>20000</v>
      </c>
      <c r="H42" s="43"/>
      <c r="I42" s="43"/>
      <c r="J42" s="99">
        <f t="shared" si="2"/>
        <v>20000</v>
      </c>
      <c r="K42" s="43"/>
      <c r="L42" s="43"/>
      <c r="M42" s="43"/>
      <c r="N42" s="43"/>
      <c r="O42" s="43"/>
      <c r="P42" s="43"/>
      <c r="Q42" s="43"/>
      <c r="R42" s="43"/>
      <c r="S42" s="65">
        <f>SUM(K42:R42)</f>
        <v>0</v>
      </c>
      <c r="T42" s="50"/>
      <c r="U42" s="50"/>
      <c r="V42" s="99">
        <f t="shared" si="3"/>
        <v>0</v>
      </c>
      <c r="W42" s="44" t="s">
        <v>118</v>
      </c>
      <c r="X42" s="51" t="s">
        <v>192</v>
      </c>
      <c r="Y42" s="68" t="s">
        <v>124</v>
      </c>
      <c r="Z42" s="52">
        <v>2023</v>
      </c>
      <c r="AA42" s="25" t="s">
        <v>94</v>
      </c>
    </row>
    <row r="43" spans="1:27" s="54" customFormat="1" ht="96.75" customHeight="1" x14ac:dyDescent="0.2">
      <c r="A43" s="66">
        <v>37</v>
      </c>
      <c r="B43" s="67" t="s">
        <v>98</v>
      </c>
      <c r="C43" s="41" t="s">
        <v>308</v>
      </c>
      <c r="D43" s="40" t="s">
        <v>145</v>
      </c>
      <c r="E43" s="43">
        <f>F43</f>
        <v>0</v>
      </c>
      <c r="F43" s="49">
        <f>J43+V43</f>
        <v>0</v>
      </c>
      <c r="G43" s="65">
        <v>0</v>
      </c>
      <c r="H43" s="43"/>
      <c r="I43" s="43"/>
      <c r="J43" s="99">
        <f t="shared" si="2"/>
        <v>0</v>
      </c>
      <c r="K43" s="43"/>
      <c r="L43" s="43"/>
      <c r="M43" s="43"/>
      <c r="N43" s="43"/>
      <c r="O43" s="43"/>
      <c r="P43" s="43"/>
      <c r="Q43" s="43"/>
      <c r="R43" s="43"/>
      <c r="S43" s="105">
        <v>0</v>
      </c>
      <c r="T43" s="50"/>
      <c r="U43" s="50"/>
      <c r="V43" s="99">
        <f t="shared" si="3"/>
        <v>0</v>
      </c>
      <c r="W43" s="44" t="s">
        <v>118</v>
      </c>
      <c r="X43" s="51" t="s">
        <v>174</v>
      </c>
      <c r="Y43" s="68" t="s">
        <v>124</v>
      </c>
      <c r="Z43" s="52" t="s">
        <v>327</v>
      </c>
      <c r="AA43" s="25" t="s">
        <v>94</v>
      </c>
    </row>
    <row r="44" spans="1:27" s="54" customFormat="1" ht="49.5" customHeight="1" x14ac:dyDescent="0.2">
      <c r="A44" s="66">
        <v>38</v>
      </c>
      <c r="B44" s="67" t="s">
        <v>98</v>
      </c>
      <c r="C44" s="41" t="s">
        <v>264</v>
      </c>
      <c r="D44" s="40" t="s">
        <v>216</v>
      </c>
      <c r="E44" s="43">
        <f>F44</f>
        <v>35000</v>
      </c>
      <c r="F44" s="49">
        <f>J44+V44</f>
        <v>35000</v>
      </c>
      <c r="G44" s="43">
        <v>35000</v>
      </c>
      <c r="H44" s="43"/>
      <c r="I44" s="43"/>
      <c r="J44" s="99">
        <f t="shared" ref="J44" si="18">G44+H44+I44</f>
        <v>35000</v>
      </c>
      <c r="K44" s="43"/>
      <c r="L44" s="43"/>
      <c r="M44" s="43">
        <v>30000</v>
      </c>
      <c r="N44" s="43"/>
      <c r="O44" s="43"/>
      <c r="P44" s="43"/>
      <c r="Q44" s="43"/>
      <c r="R44" s="43"/>
      <c r="S44" s="65"/>
      <c r="T44" s="43"/>
      <c r="U44" s="50"/>
      <c r="V44" s="99">
        <f t="shared" ref="V44" si="19">T44+U44+S44</f>
        <v>0</v>
      </c>
      <c r="W44" s="44" t="s">
        <v>118</v>
      </c>
      <c r="X44" s="51" t="s">
        <v>217</v>
      </c>
      <c r="Y44" s="68" t="s">
        <v>124</v>
      </c>
      <c r="Z44" s="52" t="s">
        <v>263</v>
      </c>
      <c r="AA44" s="25" t="s">
        <v>94</v>
      </c>
    </row>
    <row r="45" spans="1:27" s="54" customFormat="1" ht="60" customHeight="1" x14ac:dyDescent="0.2">
      <c r="A45" s="66">
        <v>39</v>
      </c>
      <c r="B45" s="67" t="s">
        <v>98</v>
      </c>
      <c r="C45" s="41" t="s">
        <v>270</v>
      </c>
      <c r="D45" s="40" t="s">
        <v>146</v>
      </c>
      <c r="E45" s="43">
        <v>60000</v>
      </c>
      <c r="F45" s="49">
        <f t="shared" si="1"/>
        <v>0</v>
      </c>
      <c r="G45" s="65">
        <v>0</v>
      </c>
      <c r="H45" s="43"/>
      <c r="I45" s="43"/>
      <c r="J45" s="99">
        <f t="shared" si="2"/>
        <v>0</v>
      </c>
      <c r="K45" s="43"/>
      <c r="L45" s="43"/>
      <c r="M45" s="43"/>
      <c r="N45" s="43"/>
      <c r="O45" s="43"/>
      <c r="P45" s="43"/>
      <c r="Q45" s="43"/>
      <c r="R45" s="43"/>
      <c r="S45" s="65">
        <f t="shared" si="12"/>
        <v>0</v>
      </c>
      <c r="T45" s="43"/>
      <c r="U45" s="50"/>
      <c r="V45" s="99">
        <f t="shared" si="3"/>
        <v>0</v>
      </c>
      <c r="W45" s="44" t="s">
        <v>118</v>
      </c>
      <c r="X45" s="51" t="s">
        <v>176</v>
      </c>
      <c r="Y45" s="68" t="s">
        <v>124</v>
      </c>
      <c r="Z45" s="52"/>
      <c r="AA45" s="25" t="s">
        <v>94</v>
      </c>
    </row>
    <row r="46" spans="1:27" s="54" customFormat="1" ht="60" customHeight="1" x14ac:dyDescent="0.2">
      <c r="A46" s="66">
        <v>40</v>
      </c>
      <c r="B46" s="67" t="s">
        <v>98</v>
      </c>
      <c r="C46" s="41" t="s">
        <v>112</v>
      </c>
      <c r="D46" s="40" t="s">
        <v>147</v>
      </c>
      <c r="E46" s="43">
        <v>600000</v>
      </c>
      <c r="F46" s="49">
        <f t="shared" si="1"/>
        <v>0</v>
      </c>
      <c r="G46" s="65">
        <v>0</v>
      </c>
      <c r="H46" s="43"/>
      <c r="I46" s="43"/>
      <c r="J46" s="99">
        <f t="shared" si="2"/>
        <v>0</v>
      </c>
      <c r="K46" s="43"/>
      <c r="L46" s="43"/>
      <c r="M46" s="43"/>
      <c r="N46" s="43"/>
      <c r="O46" s="43"/>
      <c r="P46" s="43"/>
      <c r="Q46" s="43"/>
      <c r="R46" s="43"/>
      <c r="S46" s="65">
        <f t="shared" si="12"/>
        <v>0</v>
      </c>
      <c r="T46" s="50"/>
      <c r="U46" s="50"/>
      <c r="V46" s="99">
        <f t="shared" si="3"/>
        <v>0</v>
      </c>
      <c r="W46" s="44" t="s">
        <v>118</v>
      </c>
      <c r="X46" s="51"/>
      <c r="Y46" s="68" t="s">
        <v>124</v>
      </c>
      <c r="Z46" s="52"/>
      <c r="AA46" s="25" t="s">
        <v>94</v>
      </c>
    </row>
    <row r="47" spans="1:27" s="54" customFormat="1" ht="60" customHeight="1" x14ac:dyDescent="0.2">
      <c r="A47" s="66">
        <v>41</v>
      </c>
      <c r="B47" s="67" t="s">
        <v>98</v>
      </c>
      <c r="C47" s="41" t="s">
        <v>271</v>
      </c>
      <c r="D47" s="40" t="s">
        <v>148</v>
      </c>
      <c r="E47" s="43">
        <v>1000000</v>
      </c>
      <c r="F47" s="49">
        <f t="shared" si="1"/>
        <v>0</v>
      </c>
      <c r="G47" s="65">
        <v>0</v>
      </c>
      <c r="H47" s="43"/>
      <c r="I47" s="43">
        <v>0</v>
      </c>
      <c r="J47" s="99">
        <f t="shared" si="2"/>
        <v>0</v>
      </c>
      <c r="K47" s="43"/>
      <c r="L47" s="43"/>
      <c r="M47" s="43"/>
      <c r="N47" s="43"/>
      <c r="O47" s="43"/>
      <c r="P47" s="43"/>
      <c r="Q47" s="43"/>
      <c r="R47" s="43"/>
      <c r="S47" s="65">
        <f t="shared" si="12"/>
        <v>0</v>
      </c>
      <c r="T47" s="50"/>
      <c r="U47" s="50"/>
      <c r="V47" s="99">
        <f t="shared" si="3"/>
        <v>0</v>
      </c>
      <c r="W47" s="44" t="s">
        <v>118</v>
      </c>
      <c r="X47" s="51"/>
      <c r="Y47" s="68" t="s">
        <v>124</v>
      </c>
      <c r="Z47" s="52"/>
      <c r="AA47" s="25" t="s">
        <v>94</v>
      </c>
    </row>
    <row r="48" spans="1:27" s="54" customFormat="1" ht="60" customHeight="1" x14ac:dyDescent="0.2">
      <c r="A48" s="66">
        <v>42</v>
      </c>
      <c r="B48" s="67" t="s">
        <v>98</v>
      </c>
      <c r="C48" s="41" t="s">
        <v>273</v>
      </c>
      <c r="D48" s="40" t="s">
        <v>149</v>
      </c>
      <c r="E48" s="43">
        <v>50000</v>
      </c>
      <c r="F48" s="49">
        <f t="shared" si="1"/>
        <v>0</v>
      </c>
      <c r="G48" s="65">
        <v>0</v>
      </c>
      <c r="H48" s="43"/>
      <c r="I48" s="43"/>
      <c r="J48" s="99">
        <f t="shared" si="2"/>
        <v>0</v>
      </c>
      <c r="K48" s="43"/>
      <c r="L48" s="43"/>
      <c r="M48" s="43"/>
      <c r="N48" s="43"/>
      <c r="O48" s="43"/>
      <c r="P48" s="43"/>
      <c r="Q48" s="43"/>
      <c r="R48" s="43"/>
      <c r="S48" s="65">
        <f t="shared" si="12"/>
        <v>0</v>
      </c>
      <c r="T48" s="50"/>
      <c r="U48" s="50"/>
      <c r="V48" s="99">
        <f t="shared" si="3"/>
        <v>0</v>
      </c>
      <c r="W48" s="44" t="s">
        <v>118</v>
      </c>
      <c r="X48" s="51"/>
      <c r="Y48" s="45" t="s">
        <v>122</v>
      </c>
      <c r="Z48" s="52"/>
      <c r="AA48" s="25" t="s">
        <v>94</v>
      </c>
    </row>
    <row r="49" spans="1:27" s="54" customFormat="1" ht="60" customHeight="1" x14ac:dyDescent="0.2">
      <c r="A49" s="66">
        <v>43</v>
      </c>
      <c r="B49" s="67" t="s">
        <v>98</v>
      </c>
      <c r="C49" s="41" t="s">
        <v>274</v>
      </c>
      <c r="D49" s="40" t="s">
        <v>114</v>
      </c>
      <c r="E49" s="43">
        <v>710000</v>
      </c>
      <c r="F49" s="49">
        <f t="shared" si="1"/>
        <v>220000</v>
      </c>
      <c r="G49" s="65">
        <v>220000</v>
      </c>
      <c r="H49" s="43"/>
      <c r="I49" s="43"/>
      <c r="J49" s="99">
        <f t="shared" si="2"/>
        <v>220000</v>
      </c>
      <c r="K49" s="43"/>
      <c r="L49" s="43"/>
      <c r="M49" s="43"/>
      <c r="N49" s="43"/>
      <c r="O49" s="43"/>
      <c r="P49" s="43"/>
      <c r="Q49" s="43"/>
      <c r="R49" s="43"/>
      <c r="S49" s="65">
        <f t="shared" si="12"/>
        <v>0</v>
      </c>
      <c r="T49" s="50"/>
      <c r="U49" s="50"/>
      <c r="V49" s="99">
        <f t="shared" si="3"/>
        <v>0</v>
      </c>
      <c r="W49" s="44" t="s">
        <v>118</v>
      </c>
      <c r="X49" s="51">
        <v>511100</v>
      </c>
      <c r="Y49" s="68" t="s">
        <v>124</v>
      </c>
      <c r="Z49" s="52">
        <v>2023</v>
      </c>
      <c r="AA49" s="25" t="s">
        <v>94</v>
      </c>
    </row>
    <row r="50" spans="1:27" s="54" customFormat="1" ht="22.9" customHeight="1" x14ac:dyDescent="0.2">
      <c r="A50" s="66">
        <v>44</v>
      </c>
      <c r="B50" s="42"/>
      <c r="C50" s="41" t="s">
        <v>231</v>
      </c>
      <c r="D50" s="40" t="s">
        <v>334</v>
      </c>
      <c r="E50" s="43">
        <v>310000</v>
      </c>
      <c r="F50" s="49">
        <f>J50+V50</f>
        <v>310000</v>
      </c>
      <c r="G50" s="43">
        <v>150000</v>
      </c>
      <c r="H50" s="43">
        <v>0</v>
      </c>
      <c r="I50" s="43">
        <v>0</v>
      </c>
      <c r="J50" s="43">
        <f>G50+H50+I50</f>
        <v>150000</v>
      </c>
      <c r="K50" s="43"/>
      <c r="L50" s="43"/>
      <c r="M50" s="43"/>
      <c r="N50" s="43"/>
      <c r="O50" s="43"/>
      <c r="P50" s="43"/>
      <c r="Q50" s="43"/>
      <c r="R50" s="43"/>
      <c r="S50" s="43">
        <v>160000</v>
      </c>
      <c r="T50" s="43">
        <v>0</v>
      </c>
      <c r="U50" s="43">
        <v>0</v>
      </c>
      <c r="V50" s="43">
        <f>T50+U50+S50</f>
        <v>160000</v>
      </c>
      <c r="W50" s="44" t="s">
        <v>287</v>
      </c>
      <c r="X50" s="51">
        <v>511100</v>
      </c>
      <c r="Y50" s="45"/>
      <c r="Z50" s="52" t="s">
        <v>288</v>
      </c>
      <c r="AA50" s="25" t="s">
        <v>94</v>
      </c>
    </row>
    <row r="51" spans="1:27" s="54" customFormat="1" ht="60" customHeight="1" x14ac:dyDescent="0.2">
      <c r="A51" s="66">
        <v>45</v>
      </c>
      <c r="B51" s="42" t="s">
        <v>95</v>
      </c>
      <c r="C51" s="41" t="s">
        <v>275</v>
      </c>
      <c r="D51" s="40" t="s">
        <v>150</v>
      </c>
      <c r="E51" s="43">
        <v>6000</v>
      </c>
      <c r="F51" s="49">
        <f t="shared" si="1"/>
        <v>0</v>
      </c>
      <c r="G51" s="65">
        <v>0</v>
      </c>
      <c r="H51" s="43">
        <v>0</v>
      </c>
      <c r="I51" s="43"/>
      <c r="J51" s="99">
        <f t="shared" si="2"/>
        <v>0</v>
      </c>
      <c r="K51" s="43"/>
      <c r="L51" s="43"/>
      <c r="M51" s="43"/>
      <c r="N51" s="43"/>
      <c r="O51" s="43"/>
      <c r="P51" s="43"/>
      <c r="Q51" s="43"/>
      <c r="R51" s="43"/>
      <c r="S51" s="65">
        <f t="shared" si="12"/>
        <v>0</v>
      </c>
      <c r="T51" s="43"/>
      <c r="U51" s="43"/>
      <c r="V51" s="99">
        <f t="shared" si="3"/>
        <v>0</v>
      </c>
      <c r="W51" s="44" t="s">
        <v>118</v>
      </c>
      <c r="X51" s="51"/>
      <c r="Y51" s="68" t="s">
        <v>121</v>
      </c>
      <c r="Z51" s="52">
        <v>2023</v>
      </c>
      <c r="AA51" s="25" t="s">
        <v>94</v>
      </c>
    </row>
    <row r="52" spans="1:27" s="54" customFormat="1" ht="74.25" customHeight="1" x14ac:dyDescent="0.2">
      <c r="A52" s="66">
        <v>46</v>
      </c>
      <c r="B52" s="42" t="s">
        <v>95</v>
      </c>
      <c r="C52" s="69" t="s">
        <v>277</v>
      </c>
      <c r="D52" s="40" t="s">
        <v>151</v>
      </c>
      <c r="E52" s="43">
        <v>100000</v>
      </c>
      <c r="F52" s="49">
        <f t="shared" si="1"/>
        <v>28000</v>
      </c>
      <c r="G52" s="65">
        <v>8000</v>
      </c>
      <c r="H52" s="43"/>
      <c r="I52" s="43"/>
      <c r="J52" s="99">
        <f t="shared" si="2"/>
        <v>8000</v>
      </c>
      <c r="K52" s="43"/>
      <c r="L52" s="43"/>
      <c r="M52" s="43"/>
      <c r="N52" s="43"/>
      <c r="O52" s="43"/>
      <c r="P52" s="43"/>
      <c r="Q52" s="43">
        <v>20000</v>
      </c>
      <c r="R52" s="43"/>
      <c r="S52" s="65">
        <f>SUM(K52:R52)</f>
        <v>20000</v>
      </c>
      <c r="T52" s="43"/>
      <c r="U52" s="43"/>
      <c r="V52" s="99">
        <f t="shared" si="3"/>
        <v>20000</v>
      </c>
      <c r="W52" s="44" t="s">
        <v>276</v>
      </c>
      <c r="X52" s="51">
        <v>415200</v>
      </c>
      <c r="Y52" s="68" t="s">
        <v>121</v>
      </c>
      <c r="Z52" s="52" t="s">
        <v>240</v>
      </c>
      <c r="AA52" s="25" t="s">
        <v>94</v>
      </c>
    </row>
    <row r="53" spans="1:27" s="85" customFormat="1" ht="113.25" customHeight="1" x14ac:dyDescent="0.2">
      <c r="A53" s="66">
        <v>47</v>
      </c>
      <c r="B53" s="75" t="s">
        <v>95</v>
      </c>
      <c r="C53" s="76" t="s">
        <v>278</v>
      </c>
      <c r="D53" s="77" t="s">
        <v>211</v>
      </c>
      <c r="E53" s="78">
        <v>1059000</v>
      </c>
      <c r="F53" s="79">
        <f>J53+V53</f>
        <v>403000</v>
      </c>
      <c r="G53" s="65">
        <v>390000</v>
      </c>
      <c r="H53" s="43"/>
      <c r="I53" s="78"/>
      <c r="J53" s="99">
        <f t="shared" ref="J53" si="20">G53+H53+I53</f>
        <v>390000</v>
      </c>
      <c r="K53" s="78"/>
      <c r="L53" s="78">
        <v>13000</v>
      </c>
      <c r="M53" s="78"/>
      <c r="N53" s="78"/>
      <c r="O53" s="78"/>
      <c r="P53" s="78"/>
      <c r="Q53" s="78">
        <v>0</v>
      </c>
      <c r="R53" s="78"/>
      <c r="S53" s="65">
        <f>SUM(K53:R53)</f>
        <v>13000</v>
      </c>
      <c r="T53" s="78"/>
      <c r="U53" s="78"/>
      <c r="V53" s="99">
        <f t="shared" ref="V53" si="21">T53+U53+S53</f>
        <v>13000</v>
      </c>
      <c r="W53" s="80" t="s">
        <v>213</v>
      </c>
      <c r="X53" s="81" t="s">
        <v>212</v>
      </c>
      <c r="Y53" s="82" t="s">
        <v>121</v>
      </c>
      <c r="Z53" s="83" t="s">
        <v>325</v>
      </c>
      <c r="AA53" s="84" t="s">
        <v>94</v>
      </c>
    </row>
    <row r="54" spans="1:27" s="54" customFormat="1" ht="60" customHeight="1" x14ac:dyDescent="0.2">
      <c r="A54" s="66">
        <v>48</v>
      </c>
      <c r="B54" s="42" t="s">
        <v>95</v>
      </c>
      <c r="C54" s="41" t="s">
        <v>279</v>
      </c>
      <c r="D54" s="40" t="s">
        <v>115</v>
      </c>
      <c r="E54" s="43">
        <v>135000</v>
      </c>
      <c r="F54" s="49">
        <f t="shared" si="1"/>
        <v>14000</v>
      </c>
      <c r="G54" s="65">
        <v>9000</v>
      </c>
      <c r="H54" s="43"/>
      <c r="I54" s="43">
        <v>0</v>
      </c>
      <c r="J54" s="99">
        <f t="shared" si="2"/>
        <v>9000</v>
      </c>
      <c r="K54" s="43"/>
      <c r="L54" s="43"/>
      <c r="M54" s="43"/>
      <c r="N54" s="43"/>
      <c r="O54" s="43"/>
      <c r="P54" s="43"/>
      <c r="Q54" s="43">
        <v>6000</v>
      </c>
      <c r="R54" s="43">
        <v>12000</v>
      </c>
      <c r="S54" s="65">
        <v>5000</v>
      </c>
      <c r="T54" s="43"/>
      <c r="U54" s="43"/>
      <c r="V54" s="99">
        <f t="shared" si="3"/>
        <v>5000</v>
      </c>
      <c r="W54" s="44" t="s">
        <v>118</v>
      </c>
      <c r="X54" s="51" t="s">
        <v>177</v>
      </c>
      <c r="Y54" s="68" t="s">
        <v>121</v>
      </c>
      <c r="Z54" s="52" t="s">
        <v>326</v>
      </c>
      <c r="AA54" s="25" t="s">
        <v>94</v>
      </c>
    </row>
    <row r="55" spans="1:27" s="54" customFormat="1" ht="60" customHeight="1" x14ac:dyDescent="0.2">
      <c r="A55" s="66">
        <v>49</v>
      </c>
      <c r="B55" s="42" t="s">
        <v>95</v>
      </c>
      <c r="C55" s="41" t="s">
        <v>298</v>
      </c>
      <c r="D55" s="40" t="s">
        <v>116</v>
      </c>
      <c r="E55" s="43">
        <v>100000</v>
      </c>
      <c r="F55" s="49">
        <f t="shared" si="1"/>
        <v>30000</v>
      </c>
      <c r="G55" s="65">
        <v>20000</v>
      </c>
      <c r="H55" s="43"/>
      <c r="I55" s="43">
        <v>0</v>
      </c>
      <c r="J55" s="99">
        <f t="shared" si="2"/>
        <v>20000</v>
      </c>
      <c r="K55" s="43"/>
      <c r="L55" s="43"/>
      <c r="M55" s="43"/>
      <c r="N55" s="43"/>
      <c r="O55" s="43"/>
      <c r="P55" s="43"/>
      <c r="Q55" s="43">
        <v>10000</v>
      </c>
      <c r="R55" s="43"/>
      <c r="S55" s="65">
        <f t="shared" si="12"/>
        <v>10000</v>
      </c>
      <c r="T55" s="43"/>
      <c r="U55" s="43">
        <v>0</v>
      </c>
      <c r="V55" s="99">
        <f t="shared" si="3"/>
        <v>10000</v>
      </c>
      <c r="W55" s="44" t="s">
        <v>118</v>
      </c>
      <c r="X55" s="51" t="s">
        <v>191</v>
      </c>
      <c r="Y55" s="68" t="s">
        <v>121</v>
      </c>
      <c r="Z55" s="52" t="s">
        <v>288</v>
      </c>
      <c r="AA55" s="25" t="s">
        <v>94</v>
      </c>
    </row>
    <row r="56" spans="1:27" s="54" customFormat="1" ht="79.5" customHeight="1" x14ac:dyDescent="0.2">
      <c r="A56" s="66">
        <v>50</v>
      </c>
      <c r="B56" s="42" t="s">
        <v>102</v>
      </c>
      <c r="C56" s="41" t="s">
        <v>297</v>
      </c>
      <c r="D56" s="40" t="s">
        <v>314</v>
      </c>
      <c r="E56" s="43">
        <v>188000</v>
      </c>
      <c r="F56" s="49">
        <f t="shared" si="1"/>
        <v>160000</v>
      </c>
      <c r="G56" s="65">
        <v>43700</v>
      </c>
      <c r="H56" s="43"/>
      <c r="I56" s="43"/>
      <c r="J56" s="99">
        <f t="shared" si="2"/>
        <v>43700</v>
      </c>
      <c r="K56" s="43"/>
      <c r="L56" s="43"/>
      <c r="M56" s="43"/>
      <c r="N56" s="43">
        <v>35000</v>
      </c>
      <c r="O56" s="43"/>
      <c r="P56" s="43"/>
      <c r="Q56" s="43"/>
      <c r="R56" s="43"/>
      <c r="S56" s="65">
        <v>116300</v>
      </c>
      <c r="T56" s="43"/>
      <c r="U56" s="43"/>
      <c r="V56" s="99">
        <f t="shared" si="3"/>
        <v>116300</v>
      </c>
      <c r="W56" s="44" t="s">
        <v>118</v>
      </c>
      <c r="X56" s="51" t="s">
        <v>302</v>
      </c>
      <c r="Y56" s="68" t="s">
        <v>121</v>
      </c>
      <c r="Z56" s="52" t="s">
        <v>325</v>
      </c>
      <c r="AA56" s="25" t="s">
        <v>94</v>
      </c>
    </row>
    <row r="57" spans="1:27" s="54" customFormat="1" ht="79.5" customHeight="1" x14ac:dyDescent="0.2">
      <c r="A57" s="66">
        <v>51</v>
      </c>
      <c r="B57" s="42" t="s">
        <v>102</v>
      </c>
      <c r="C57" s="41" t="s">
        <v>303</v>
      </c>
      <c r="D57" s="40" t="s">
        <v>301</v>
      </c>
      <c r="E57" s="43">
        <v>188000</v>
      </c>
      <c r="F57" s="49">
        <f t="shared" ref="F57" si="22">J57+V57</f>
        <v>40000</v>
      </c>
      <c r="G57" s="65">
        <v>40000</v>
      </c>
      <c r="H57" s="43"/>
      <c r="I57" s="43"/>
      <c r="J57" s="99">
        <f t="shared" ref="J57" si="23">G57+H57+I57</f>
        <v>40000</v>
      </c>
      <c r="K57" s="43"/>
      <c r="L57" s="43"/>
      <c r="M57" s="43"/>
      <c r="N57" s="43"/>
      <c r="O57" s="43"/>
      <c r="P57" s="43"/>
      <c r="Q57" s="43"/>
      <c r="R57" s="43"/>
      <c r="S57" s="65"/>
      <c r="T57" s="43"/>
      <c r="U57" s="43"/>
      <c r="V57" s="99">
        <f t="shared" ref="V57" si="24">T57+U57+S57</f>
        <v>0</v>
      </c>
      <c r="W57" s="44" t="s">
        <v>118</v>
      </c>
      <c r="X57" s="51" t="s">
        <v>193</v>
      </c>
      <c r="Y57" s="68" t="s">
        <v>121</v>
      </c>
      <c r="Z57" s="52" t="s">
        <v>325</v>
      </c>
      <c r="AA57" s="25" t="s">
        <v>94</v>
      </c>
    </row>
    <row r="58" spans="1:27" s="54" customFormat="1" ht="60" customHeight="1" x14ac:dyDescent="0.2">
      <c r="A58" s="66">
        <v>52</v>
      </c>
      <c r="B58" s="42" t="s">
        <v>96</v>
      </c>
      <c r="C58" s="41" t="s">
        <v>280</v>
      </c>
      <c r="D58" s="40" t="s">
        <v>152</v>
      </c>
      <c r="E58" s="43">
        <v>25000</v>
      </c>
      <c r="F58" s="49">
        <f t="shared" si="1"/>
        <v>75000</v>
      </c>
      <c r="G58" s="65">
        <v>5000</v>
      </c>
      <c r="H58" s="43"/>
      <c r="I58" s="43"/>
      <c r="J58" s="99">
        <f t="shared" si="2"/>
        <v>5000</v>
      </c>
      <c r="K58" s="43"/>
      <c r="L58" s="43"/>
      <c r="M58" s="43"/>
      <c r="N58" s="43"/>
      <c r="O58" s="43"/>
      <c r="P58" s="43"/>
      <c r="Q58" s="43">
        <v>70000</v>
      </c>
      <c r="R58" s="43"/>
      <c r="S58" s="65">
        <f t="shared" si="12"/>
        <v>70000</v>
      </c>
      <c r="T58" s="43"/>
      <c r="U58" s="43"/>
      <c r="V58" s="99">
        <f t="shared" si="3"/>
        <v>70000</v>
      </c>
      <c r="W58" s="44" t="s">
        <v>118</v>
      </c>
      <c r="X58" s="51" t="s">
        <v>190</v>
      </c>
      <c r="Y58" s="68" t="s">
        <v>121</v>
      </c>
      <c r="Z58" s="52" t="s">
        <v>240</v>
      </c>
      <c r="AA58" s="25" t="s">
        <v>94</v>
      </c>
    </row>
    <row r="59" spans="1:27" s="54" customFormat="1" ht="60" customHeight="1" x14ac:dyDescent="0.2">
      <c r="A59" s="66">
        <v>53</v>
      </c>
      <c r="B59" s="42" t="s">
        <v>96</v>
      </c>
      <c r="C59" s="41" t="s">
        <v>281</v>
      </c>
      <c r="D59" s="40" t="s">
        <v>153</v>
      </c>
      <c r="E59" s="43">
        <v>90000</v>
      </c>
      <c r="F59" s="49">
        <f t="shared" si="1"/>
        <v>10000</v>
      </c>
      <c r="G59" s="65">
        <v>10000</v>
      </c>
      <c r="H59" s="43"/>
      <c r="I59" s="43"/>
      <c r="J59" s="99">
        <f t="shared" si="2"/>
        <v>10000</v>
      </c>
      <c r="K59" s="43"/>
      <c r="L59" s="43"/>
      <c r="M59" s="43"/>
      <c r="N59" s="43"/>
      <c r="O59" s="43"/>
      <c r="P59" s="43"/>
      <c r="Q59" s="43"/>
      <c r="R59" s="43"/>
      <c r="S59" s="65">
        <f t="shared" si="12"/>
        <v>0</v>
      </c>
      <c r="T59" s="43"/>
      <c r="U59" s="43"/>
      <c r="V59" s="99">
        <f t="shared" si="3"/>
        <v>0</v>
      </c>
      <c r="W59" s="44" t="s">
        <v>171</v>
      </c>
      <c r="X59" s="51">
        <v>415200</v>
      </c>
      <c r="Y59" s="68" t="s">
        <v>121</v>
      </c>
      <c r="Z59" s="52" t="s">
        <v>272</v>
      </c>
      <c r="AA59" s="25" t="s">
        <v>94</v>
      </c>
    </row>
    <row r="60" spans="1:27" s="54" customFormat="1" ht="60" customHeight="1" x14ac:dyDescent="0.2">
      <c r="A60" s="66">
        <v>54</v>
      </c>
      <c r="B60" s="42" t="s">
        <v>237</v>
      </c>
      <c r="C60" s="41" t="s">
        <v>283</v>
      </c>
      <c r="D60" s="40" t="s">
        <v>282</v>
      </c>
      <c r="E60" s="49">
        <f t="shared" si="1"/>
        <v>0</v>
      </c>
      <c r="F60" s="49">
        <f>J60+V60</f>
        <v>0</v>
      </c>
      <c r="G60" s="65"/>
      <c r="H60" s="43">
        <v>0</v>
      </c>
      <c r="I60" s="43"/>
      <c r="J60" s="99">
        <f t="shared" si="2"/>
        <v>0</v>
      </c>
      <c r="K60" s="43"/>
      <c r="L60" s="43"/>
      <c r="M60" s="43"/>
      <c r="N60" s="43"/>
      <c r="O60" s="43"/>
      <c r="P60" s="43"/>
      <c r="Q60" s="43"/>
      <c r="R60" s="43"/>
      <c r="S60" s="65"/>
      <c r="T60" s="43"/>
      <c r="U60" s="43"/>
      <c r="V60" s="99">
        <f t="shared" si="3"/>
        <v>0</v>
      </c>
      <c r="W60" s="44" t="s">
        <v>238</v>
      </c>
      <c r="X60" s="51"/>
      <c r="Y60" s="68" t="s">
        <v>121</v>
      </c>
      <c r="Z60" s="52" t="s">
        <v>272</v>
      </c>
      <c r="AA60" s="25" t="s">
        <v>94</v>
      </c>
    </row>
    <row r="61" spans="1:27" s="54" customFormat="1" ht="60" customHeight="1" x14ac:dyDescent="0.2">
      <c r="A61" s="66">
        <v>55</v>
      </c>
      <c r="B61" s="42" t="s">
        <v>96</v>
      </c>
      <c r="C61" s="41" t="s">
        <v>284</v>
      </c>
      <c r="D61" s="40" t="s">
        <v>154</v>
      </c>
      <c r="E61" s="43">
        <v>70000</v>
      </c>
      <c r="F61" s="49">
        <f t="shared" si="1"/>
        <v>1000</v>
      </c>
      <c r="G61" s="43">
        <v>1000</v>
      </c>
      <c r="H61" s="43"/>
      <c r="I61" s="43"/>
      <c r="J61" s="99">
        <f t="shared" si="2"/>
        <v>1000</v>
      </c>
      <c r="K61" s="43"/>
      <c r="L61" s="43"/>
      <c r="M61" s="43"/>
      <c r="N61" s="43"/>
      <c r="O61" s="43"/>
      <c r="P61" s="43"/>
      <c r="Q61" s="43">
        <v>0</v>
      </c>
      <c r="R61" s="43"/>
      <c r="S61" s="65">
        <f t="shared" ref="S61:S66" si="25">SUM(K61:R61)</f>
        <v>0</v>
      </c>
      <c r="T61" s="43"/>
      <c r="U61" s="43"/>
      <c r="V61" s="99">
        <f t="shared" si="3"/>
        <v>0</v>
      </c>
      <c r="W61" s="44" t="s">
        <v>125</v>
      </c>
      <c r="X61" s="51" t="s">
        <v>193</v>
      </c>
      <c r="Y61" s="68" t="s">
        <v>121</v>
      </c>
      <c r="Z61" s="52" t="s">
        <v>272</v>
      </c>
      <c r="AA61" s="25" t="s">
        <v>94</v>
      </c>
    </row>
    <row r="62" spans="1:27" s="54" customFormat="1" ht="60" customHeight="1" x14ac:dyDescent="0.2">
      <c r="A62" s="66">
        <v>56</v>
      </c>
      <c r="B62" s="42" t="s">
        <v>96</v>
      </c>
      <c r="C62" s="41" t="s">
        <v>236</v>
      </c>
      <c r="D62" s="40" t="s">
        <v>230</v>
      </c>
      <c r="E62" s="43">
        <v>100000</v>
      </c>
      <c r="F62" s="49">
        <f>J62+V62</f>
        <v>110000</v>
      </c>
      <c r="G62" s="43">
        <v>60000</v>
      </c>
      <c r="H62" s="43"/>
      <c r="I62" s="43"/>
      <c r="J62" s="99">
        <f t="shared" ref="J62" si="26">G62+H62+I62</f>
        <v>60000</v>
      </c>
      <c r="K62" s="43"/>
      <c r="L62" s="43"/>
      <c r="M62" s="43"/>
      <c r="N62" s="43"/>
      <c r="O62" s="43"/>
      <c r="P62" s="43"/>
      <c r="Q62" s="43">
        <v>195583</v>
      </c>
      <c r="R62" s="43"/>
      <c r="S62" s="108">
        <v>50000</v>
      </c>
      <c r="T62" s="43"/>
      <c r="U62" s="43"/>
      <c r="V62" s="99">
        <f t="shared" ref="V62" si="27">T62+U62+S62</f>
        <v>50000</v>
      </c>
      <c r="W62" s="44" t="s">
        <v>125</v>
      </c>
      <c r="X62" s="51" t="s">
        <v>285</v>
      </c>
      <c r="Y62" s="68" t="s">
        <v>121</v>
      </c>
      <c r="Z62" s="52" t="s">
        <v>326</v>
      </c>
      <c r="AA62" s="25" t="s">
        <v>94</v>
      </c>
    </row>
    <row r="63" spans="1:27" s="54" customFormat="1" ht="129" customHeight="1" x14ac:dyDescent="0.2">
      <c r="A63" s="66">
        <v>57</v>
      </c>
      <c r="B63" s="42" t="s">
        <v>96</v>
      </c>
      <c r="C63" s="41" t="s">
        <v>221</v>
      </c>
      <c r="D63" s="40" t="s">
        <v>223</v>
      </c>
      <c r="E63" s="43">
        <v>450000</v>
      </c>
      <c r="F63" s="49">
        <f t="shared" ref="F63" si="28">J63+V63</f>
        <v>160000</v>
      </c>
      <c r="G63" s="65">
        <v>160000</v>
      </c>
      <c r="H63" s="43"/>
      <c r="I63" s="43"/>
      <c r="J63" s="99">
        <f t="shared" ref="J63" si="29">G63+H63+I63</f>
        <v>160000</v>
      </c>
      <c r="K63" s="43"/>
      <c r="L63" s="43"/>
      <c r="M63" s="43"/>
      <c r="N63" s="43"/>
      <c r="O63" s="43"/>
      <c r="P63" s="43"/>
      <c r="Q63" s="43">
        <v>0</v>
      </c>
      <c r="R63" s="43"/>
      <c r="S63" s="65">
        <f t="shared" si="25"/>
        <v>0</v>
      </c>
      <c r="T63" s="43"/>
      <c r="U63" s="43"/>
      <c r="V63" s="99">
        <f t="shared" ref="V63" si="30">T63+U63+S63</f>
        <v>0</v>
      </c>
      <c r="W63" s="44" t="s">
        <v>118</v>
      </c>
      <c r="X63" s="51" t="s">
        <v>210</v>
      </c>
      <c r="Y63" s="68" t="s">
        <v>121</v>
      </c>
      <c r="Z63" s="52">
        <v>2023</v>
      </c>
      <c r="AA63" s="25" t="s">
        <v>94</v>
      </c>
    </row>
    <row r="64" spans="1:27" s="54" customFormat="1" ht="58.5" customHeight="1" x14ac:dyDescent="0.2">
      <c r="A64" s="66">
        <v>58</v>
      </c>
      <c r="B64" s="42" t="s">
        <v>96</v>
      </c>
      <c r="C64" s="41" t="s">
        <v>286</v>
      </c>
      <c r="D64" s="40" t="s">
        <v>224</v>
      </c>
      <c r="E64" s="43">
        <v>450000</v>
      </c>
      <c r="F64" s="49">
        <f t="shared" ref="F64" si="31">J64+V64</f>
        <v>100000</v>
      </c>
      <c r="G64" s="65">
        <v>100000</v>
      </c>
      <c r="H64" s="43"/>
      <c r="I64" s="43"/>
      <c r="J64" s="99">
        <f t="shared" ref="J64" si="32">G64+H64+I64</f>
        <v>100000</v>
      </c>
      <c r="K64" s="43"/>
      <c r="L64" s="43"/>
      <c r="M64" s="43"/>
      <c r="N64" s="43"/>
      <c r="O64" s="43"/>
      <c r="P64" s="43"/>
      <c r="Q64" s="43">
        <v>0</v>
      </c>
      <c r="R64" s="43"/>
      <c r="S64" s="65">
        <f t="shared" si="25"/>
        <v>0</v>
      </c>
      <c r="T64" s="43"/>
      <c r="U64" s="43"/>
      <c r="V64" s="99">
        <f t="shared" ref="V64" si="33">T64+U64+S64</f>
        <v>0</v>
      </c>
      <c r="W64" s="44" t="s">
        <v>189</v>
      </c>
      <c r="X64" s="51" t="s">
        <v>210</v>
      </c>
      <c r="Y64" s="68" t="s">
        <v>121</v>
      </c>
      <c r="Z64" s="52">
        <v>2023</v>
      </c>
      <c r="AA64" s="25" t="s">
        <v>94</v>
      </c>
    </row>
    <row r="65" spans="1:27" s="54" customFormat="1" ht="75.75" customHeight="1" x14ac:dyDescent="0.2">
      <c r="A65" s="66">
        <v>59</v>
      </c>
      <c r="B65" s="42" t="s">
        <v>96</v>
      </c>
      <c r="C65" s="69" t="s">
        <v>187</v>
      </c>
      <c r="D65" s="40" t="s">
        <v>155</v>
      </c>
      <c r="E65" s="43">
        <v>53650</v>
      </c>
      <c r="F65" s="49">
        <f t="shared" si="1"/>
        <v>350000</v>
      </c>
      <c r="G65" s="65">
        <v>150000</v>
      </c>
      <c r="H65" s="43">
        <v>0</v>
      </c>
      <c r="I65" s="43"/>
      <c r="J65" s="99">
        <f t="shared" si="2"/>
        <v>150000</v>
      </c>
      <c r="K65" s="43"/>
      <c r="L65" s="43">
        <v>20000</v>
      </c>
      <c r="M65" s="43"/>
      <c r="N65" s="43"/>
      <c r="O65" s="43"/>
      <c r="P65" s="43"/>
      <c r="Q65" s="43"/>
      <c r="R65" s="43"/>
      <c r="S65" s="65">
        <v>200000</v>
      </c>
      <c r="T65" s="43"/>
      <c r="U65" s="43"/>
      <c r="V65" s="99">
        <f>T65+U65+S65</f>
        <v>200000</v>
      </c>
      <c r="W65" s="44" t="s">
        <v>189</v>
      </c>
      <c r="X65" s="51" t="s">
        <v>304</v>
      </c>
      <c r="Y65" s="68" t="s">
        <v>124</v>
      </c>
      <c r="Z65" s="52" t="s">
        <v>326</v>
      </c>
      <c r="AA65" s="25" t="s">
        <v>94</v>
      </c>
    </row>
    <row r="66" spans="1:27" s="54" customFormat="1" ht="73.5" customHeight="1" x14ac:dyDescent="0.2">
      <c r="A66" s="66">
        <v>60</v>
      </c>
      <c r="B66" s="42" t="s">
        <v>96</v>
      </c>
      <c r="C66" s="41" t="s">
        <v>195</v>
      </c>
      <c r="D66" s="40" t="s">
        <v>156</v>
      </c>
      <c r="E66" s="43">
        <v>350000</v>
      </c>
      <c r="F66" s="49">
        <f>J66+V66</f>
        <v>0</v>
      </c>
      <c r="G66" s="65">
        <v>0</v>
      </c>
      <c r="H66" s="43">
        <v>0</v>
      </c>
      <c r="I66" s="43">
        <v>0</v>
      </c>
      <c r="J66" s="99">
        <f>G66+H66+I66</f>
        <v>0</v>
      </c>
      <c r="K66" s="43"/>
      <c r="L66" s="43">
        <v>0</v>
      </c>
      <c r="M66" s="43"/>
      <c r="N66" s="43">
        <v>0</v>
      </c>
      <c r="O66" s="43"/>
      <c r="P66" s="43"/>
      <c r="Q66" s="43"/>
      <c r="R66" s="43"/>
      <c r="S66" s="65">
        <f t="shared" si="25"/>
        <v>0</v>
      </c>
      <c r="T66" s="43"/>
      <c r="U66" s="43"/>
      <c r="V66" s="99">
        <f t="shared" ref="V66:V69" si="34">T66+U66+S66</f>
        <v>0</v>
      </c>
      <c r="W66" s="44" t="s">
        <v>186</v>
      </c>
      <c r="X66" s="51">
        <v>511100</v>
      </c>
      <c r="Y66" s="45" t="s">
        <v>122</v>
      </c>
      <c r="Z66" s="52"/>
      <c r="AA66" s="25" t="s">
        <v>94</v>
      </c>
    </row>
    <row r="67" spans="1:27" s="54" customFormat="1" ht="79.5" customHeight="1" x14ac:dyDescent="0.2">
      <c r="A67" s="66">
        <v>61</v>
      </c>
      <c r="B67" s="42" t="s">
        <v>96</v>
      </c>
      <c r="C67" s="41" t="s">
        <v>299</v>
      </c>
      <c r="D67" s="40" t="s">
        <v>117</v>
      </c>
      <c r="E67" s="43">
        <v>120000</v>
      </c>
      <c r="F67" s="49">
        <f>J67+V67</f>
        <v>45000</v>
      </c>
      <c r="G67" s="65">
        <v>15000</v>
      </c>
      <c r="H67" s="43"/>
      <c r="I67" s="43"/>
      <c r="J67" s="99">
        <f t="shared" si="2"/>
        <v>15000</v>
      </c>
      <c r="K67" s="43"/>
      <c r="L67" s="43"/>
      <c r="M67" s="43"/>
      <c r="N67" s="43"/>
      <c r="O67" s="43"/>
      <c r="P67" s="43"/>
      <c r="Q67" s="43">
        <v>0</v>
      </c>
      <c r="R67" s="43"/>
      <c r="S67" s="65">
        <v>30000</v>
      </c>
      <c r="T67" s="43"/>
      <c r="U67" s="43"/>
      <c r="V67" s="99">
        <f t="shared" si="34"/>
        <v>30000</v>
      </c>
      <c r="W67" s="44" t="s">
        <v>118</v>
      </c>
      <c r="X67" s="51" t="s">
        <v>178</v>
      </c>
      <c r="Y67" s="68" t="s">
        <v>121</v>
      </c>
      <c r="Z67" s="52" t="s">
        <v>288</v>
      </c>
      <c r="AA67" s="25" t="s">
        <v>94</v>
      </c>
    </row>
    <row r="68" spans="1:27" s="54" customFormat="1" ht="60" customHeight="1" x14ac:dyDescent="0.2">
      <c r="A68" s="66">
        <v>62</v>
      </c>
      <c r="B68" s="42" t="s">
        <v>96</v>
      </c>
      <c r="C68" s="41" t="s">
        <v>300</v>
      </c>
      <c r="D68" s="40" t="s">
        <v>157</v>
      </c>
      <c r="E68" s="43">
        <v>30000</v>
      </c>
      <c r="F68" s="49">
        <f t="shared" si="1"/>
        <v>26000</v>
      </c>
      <c r="G68" s="65">
        <v>26000</v>
      </c>
      <c r="H68" s="43"/>
      <c r="I68" s="43"/>
      <c r="J68" s="99">
        <f t="shared" si="2"/>
        <v>26000</v>
      </c>
      <c r="K68" s="43"/>
      <c r="L68" s="43"/>
      <c r="M68" s="43"/>
      <c r="N68" s="43"/>
      <c r="O68" s="43"/>
      <c r="P68" s="43"/>
      <c r="Q68" s="43"/>
      <c r="R68" s="43"/>
      <c r="S68" s="65">
        <f t="shared" si="12"/>
        <v>0</v>
      </c>
      <c r="T68" s="43"/>
      <c r="U68" s="43"/>
      <c r="V68" s="99">
        <f t="shared" si="34"/>
        <v>0</v>
      </c>
      <c r="W68" s="44" t="s">
        <v>118</v>
      </c>
      <c r="X68" s="51">
        <v>415200</v>
      </c>
      <c r="Y68" s="68" t="s">
        <v>121</v>
      </c>
      <c r="Z68" s="52">
        <v>2023</v>
      </c>
      <c r="AA68" s="25" t="s">
        <v>94</v>
      </c>
    </row>
    <row r="69" spans="1:27" s="54" customFormat="1" ht="60" customHeight="1" x14ac:dyDescent="0.2">
      <c r="A69" s="66">
        <v>63</v>
      </c>
      <c r="B69" s="42" t="s">
        <v>96</v>
      </c>
      <c r="C69" s="41" t="s">
        <v>208</v>
      </c>
      <c r="D69" s="40" t="s">
        <v>158</v>
      </c>
      <c r="E69" s="43">
        <v>150000</v>
      </c>
      <c r="F69" s="49">
        <f t="shared" si="1"/>
        <v>0</v>
      </c>
      <c r="G69" s="65">
        <v>0</v>
      </c>
      <c r="H69" s="43"/>
      <c r="I69" s="43"/>
      <c r="J69" s="99">
        <f t="shared" si="2"/>
        <v>0</v>
      </c>
      <c r="K69" s="43"/>
      <c r="L69" s="43">
        <v>0</v>
      </c>
      <c r="M69" s="43"/>
      <c r="N69" s="43"/>
      <c r="O69" s="43">
        <v>0</v>
      </c>
      <c r="P69" s="43"/>
      <c r="Q69" s="43"/>
      <c r="R69" s="43"/>
      <c r="S69" s="65">
        <f>SUM(K69:R69)</f>
        <v>0</v>
      </c>
      <c r="T69" s="43"/>
      <c r="U69" s="43"/>
      <c r="V69" s="99">
        <f t="shared" si="34"/>
        <v>0</v>
      </c>
      <c r="W69" s="44" t="s">
        <v>172</v>
      </c>
      <c r="X69" s="51"/>
      <c r="Y69" s="109" t="s">
        <v>328</v>
      </c>
      <c r="Z69" s="52" t="s">
        <v>272</v>
      </c>
      <c r="AA69" s="25" t="s">
        <v>94</v>
      </c>
    </row>
    <row r="70" spans="1:27" s="54" customFormat="1" ht="93" customHeight="1" x14ac:dyDescent="0.2">
      <c r="A70" s="66">
        <v>64</v>
      </c>
      <c r="B70" s="42" t="s">
        <v>99</v>
      </c>
      <c r="C70" s="41" t="s">
        <v>196</v>
      </c>
      <c r="D70" s="40" t="s">
        <v>159</v>
      </c>
      <c r="E70" s="43">
        <v>330000</v>
      </c>
      <c r="F70" s="49">
        <f t="shared" si="1"/>
        <v>650000</v>
      </c>
      <c r="G70" s="65">
        <v>20000</v>
      </c>
      <c r="H70" s="43"/>
      <c r="I70" s="43"/>
      <c r="J70" s="99">
        <f t="shared" si="2"/>
        <v>20000</v>
      </c>
      <c r="K70" s="43"/>
      <c r="L70" s="43">
        <v>600000</v>
      </c>
      <c r="M70" s="43">
        <v>30000</v>
      </c>
      <c r="N70" s="43"/>
      <c r="O70" s="43"/>
      <c r="P70" s="43"/>
      <c r="Q70" s="43"/>
      <c r="R70" s="43"/>
      <c r="S70" s="65">
        <f>SUM(K70:R70)</f>
        <v>630000</v>
      </c>
      <c r="T70" s="43"/>
      <c r="U70" s="43"/>
      <c r="V70" s="99">
        <f t="shared" si="3"/>
        <v>630000</v>
      </c>
      <c r="W70" s="44" t="s">
        <v>305</v>
      </c>
      <c r="X70" s="51" t="s">
        <v>179</v>
      </c>
      <c r="Y70" s="45" t="s">
        <v>122</v>
      </c>
      <c r="Z70" s="52" t="s">
        <v>240</v>
      </c>
      <c r="AA70" s="25" t="s">
        <v>103</v>
      </c>
    </row>
    <row r="71" spans="1:27" s="54" customFormat="1" ht="60" customHeight="1" x14ac:dyDescent="0.2">
      <c r="A71" s="66">
        <v>65</v>
      </c>
      <c r="B71" s="42" t="s">
        <v>99</v>
      </c>
      <c r="C71" s="41" t="s">
        <v>197</v>
      </c>
      <c r="D71" s="40" t="s">
        <v>160</v>
      </c>
      <c r="E71" s="43">
        <v>250000</v>
      </c>
      <c r="F71" s="49">
        <f>J71+V71</f>
        <v>320000</v>
      </c>
      <c r="G71" s="65">
        <v>10000</v>
      </c>
      <c r="H71" s="43"/>
      <c r="I71" s="43"/>
      <c r="J71" s="99">
        <f t="shared" si="2"/>
        <v>10000</v>
      </c>
      <c r="K71" s="43"/>
      <c r="L71" s="43">
        <v>310000</v>
      </c>
      <c r="M71" s="43"/>
      <c r="N71" s="43"/>
      <c r="O71" s="43"/>
      <c r="P71" s="43"/>
      <c r="Q71" s="43"/>
      <c r="R71" s="43"/>
      <c r="S71" s="65">
        <f>SUM(K71:R71)</f>
        <v>310000</v>
      </c>
      <c r="T71" s="43"/>
      <c r="U71" s="43"/>
      <c r="V71" s="99">
        <f t="shared" si="3"/>
        <v>310000</v>
      </c>
      <c r="W71" s="44" t="s">
        <v>305</v>
      </c>
      <c r="X71" s="51"/>
      <c r="Y71" s="45" t="s">
        <v>122</v>
      </c>
      <c r="Z71" s="52" t="s">
        <v>240</v>
      </c>
      <c r="AA71" s="25" t="s">
        <v>103</v>
      </c>
    </row>
    <row r="72" spans="1:27" s="54" customFormat="1" ht="60" customHeight="1" x14ac:dyDescent="0.2">
      <c r="A72" s="66">
        <v>66</v>
      </c>
      <c r="B72" s="42" t="s">
        <v>99</v>
      </c>
      <c r="C72" s="41" t="s">
        <v>309</v>
      </c>
      <c r="D72" s="40" t="s">
        <v>161</v>
      </c>
      <c r="E72" s="43">
        <v>117000</v>
      </c>
      <c r="F72" s="49">
        <f t="shared" si="1"/>
        <v>0</v>
      </c>
      <c r="G72" s="65">
        <v>0</v>
      </c>
      <c r="H72" s="43">
        <v>0</v>
      </c>
      <c r="I72" s="43"/>
      <c r="J72" s="99">
        <f t="shared" si="2"/>
        <v>0</v>
      </c>
      <c r="K72" s="43"/>
      <c r="L72" s="43"/>
      <c r="M72" s="43"/>
      <c r="N72" s="43"/>
      <c r="O72" s="43"/>
      <c r="P72" s="43"/>
      <c r="Q72" s="43">
        <v>0</v>
      </c>
      <c r="R72" s="43"/>
      <c r="S72" s="65">
        <v>0</v>
      </c>
      <c r="T72" s="43"/>
      <c r="U72" s="43"/>
      <c r="V72" s="99">
        <f t="shared" si="3"/>
        <v>0</v>
      </c>
      <c r="W72" s="44" t="s">
        <v>118</v>
      </c>
      <c r="X72" s="51">
        <v>511200</v>
      </c>
      <c r="Y72" s="45" t="s">
        <v>122</v>
      </c>
      <c r="Z72" s="52"/>
      <c r="AA72" s="25" t="s">
        <v>103</v>
      </c>
    </row>
    <row r="73" spans="1:27" s="54" customFormat="1" ht="60" customHeight="1" x14ac:dyDescent="0.2">
      <c r="A73" s="66">
        <v>67</v>
      </c>
      <c r="B73" s="42" t="s">
        <v>99</v>
      </c>
      <c r="C73" s="41" t="s">
        <v>310</v>
      </c>
      <c r="D73" s="40" t="s">
        <v>266</v>
      </c>
      <c r="E73" s="43">
        <v>100000</v>
      </c>
      <c r="F73" s="49">
        <f t="shared" ref="F73" si="35">J73+V73</f>
        <v>380000</v>
      </c>
      <c r="G73" s="43">
        <v>30000</v>
      </c>
      <c r="H73" s="43">
        <v>0</v>
      </c>
      <c r="I73" s="43"/>
      <c r="J73" s="99">
        <f t="shared" ref="J73" si="36">G73+H73+I73</f>
        <v>30000</v>
      </c>
      <c r="K73" s="43"/>
      <c r="L73" s="43"/>
      <c r="M73" s="43"/>
      <c r="N73" s="43"/>
      <c r="O73" s="43"/>
      <c r="P73" s="43"/>
      <c r="Q73" s="43">
        <v>0</v>
      </c>
      <c r="R73" s="43"/>
      <c r="S73" s="65">
        <v>350000</v>
      </c>
      <c r="T73" s="43"/>
      <c r="U73" s="43"/>
      <c r="V73" s="99">
        <f t="shared" ref="V73" si="37">T73+U73+S73</f>
        <v>350000</v>
      </c>
      <c r="W73" s="44" t="s">
        <v>118</v>
      </c>
      <c r="X73" s="51">
        <v>511200</v>
      </c>
      <c r="Y73" s="45" t="s">
        <v>122</v>
      </c>
      <c r="Z73" s="52" t="s">
        <v>326</v>
      </c>
      <c r="AA73" s="25" t="s">
        <v>103</v>
      </c>
    </row>
    <row r="74" spans="1:27" s="54" customFormat="1" ht="72.75" customHeight="1" x14ac:dyDescent="0.2">
      <c r="A74" s="66">
        <v>68</v>
      </c>
      <c r="B74" s="42" t="s">
        <v>99</v>
      </c>
      <c r="C74" s="41" t="s">
        <v>306</v>
      </c>
      <c r="D74" s="40" t="s">
        <v>185</v>
      </c>
      <c r="E74" s="43">
        <v>1730000</v>
      </c>
      <c r="F74" s="49">
        <f t="shared" si="1"/>
        <v>30000</v>
      </c>
      <c r="G74" s="65">
        <v>30000</v>
      </c>
      <c r="H74" s="43"/>
      <c r="I74" s="43"/>
      <c r="J74" s="99">
        <f t="shared" si="2"/>
        <v>30000</v>
      </c>
      <c r="K74" s="43"/>
      <c r="L74" s="43"/>
      <c r="M74" s="43"/>
      <c r="N74" s="43"/>
      <c r="O74" s="43"/>
      <c r="P74" s="43"/>
      <c r="Q74" s="43">
        <v>0</v>
      </c>
      <c r="R74" s="43"/>
      <c r="S74" s="65">
        <f t="shared" ref="S74:S75" si="38">SUM(K74:R74)</f>
        <v>0</v>
      </c>
      <c r="T74" s="43"/>
      <c r="U74" s="43"/>
      <c r="V74" s="99">
        <f t="shared" si="3"/>
        <v>0</v>
      </c>
      <c r="W74" s="44" t="s">
        <v>118</v>
      </c>
      <c r="X74" s="51" t="s">
        <v>188</v>
      </c>
      <c r="Y74" s="45" t="s">
        <v>122</v>
      </c>
      <c r="Z74" s="52"/>
      <c r="AA74" s="25" t="s">
        <v>103</v>
      </c>
    </row>
    <row r="75" spans="1:27" s="54" customFormat="1" ht="60" customHeight="1" x14ac:dyDescent="0.2">
      <c r="A75" s="66">
        <v>69</v>
      </c>
      <c r="B75" s="42" t="s">
        <v>101</v>
      </c>
      <c r="C75" s="41" t="s">
        <v>296</v>
      </c>
      <c r="D75" s="40" t="s">
        <v>162</v>
      </c>
      <c r="E75" s="43">
        <v>150000</v>
      </c>
      <c r="F75" s="49">
        <f t="shared" si="1"/>
        <v>20000</v>
      </c>
      <c r="G75" s="65">
        <v>10000</v>
      </c>
      <c r="H75" s="43"/>
      <c r="I75" s="43"/>
      <c r="J75" s="99">
        <f t="shared" si="2"/>
        <v>10000</v>
      </c>
      <c r="K75" s="43"/>
      <c r="L75" s="43"/>
      <c r="M75" s="43"/>
      <c r="N75" s="43"/>
      <c r="O75" s="43"/>
      <c r="P75" s="43"/>
      <c r="Q75" s="43">
        <v>10000</v>
      </c>
      <c r="R75" s="43"/>
      <c r="S75" s="65">
        <f t="shared" si="38"/>
        <v>10000</v>
      </c>
      <c r="T75" s="43"/>
      <c r="U75" s="43"/>
      <c r="V75" s="99">
        <f t="shared" si="3"/>
        <v>10000</v>
      </c>
      <c r="W75" s="44" t="s">
        <v>180</v>
      </c>
      <c r="X75" s="51" t="s">
        <v>181</v>
      </c>
      <c r="Y75" s="45" t="s">
        <v>332</v>
      </c>
      <c r="Z75" s="52" t="s">
        <v>272</v>
      </c>
      <c r="AA75" s="25" t="s">
        <v>103</v>
      </c>
    </row>
    <row r="76" spans="1:27" s="54" customFormat="1" ht="87" customHeight="1" x14ac:dyDescent="0.2">
      <c r="A76" s="66">
        <v>70</v>
      </c>
      <c r="B76" s="42" t="s">
        <v>101</v>
      </c>
      <c r="C76" s="41" t="s">
        <v>295</v>
      </c>
      <c r="D76" s="40" t="s">
        <v>163</v>
      </c>
      <c r="E76" s="43">
        <v>20000</v>
      </c>
      <c r="F76" s="49">
        <f t="shared" si="1"/>
        <v>5000</v>
      </c>
      <c r="G76" s="65">
        <v>5000</v>
      </c>
      <c r="H76" s="43"/>
      <c r="I76" s="43"/>
      <c r="J76" s="99">
        <f t="shared" si="2"/>
        <v>5000</v>
      </c>
      <c r="K76" s="43"/>
      <c r="L76" s="43"/>
      <c r="M76" s="43"/>
      <c r="N76" s="43"/>
      <c r="O76" s="43"/>
      <c r="P76" s="43"/>
      <c r="Q76" s="43"/>
      <c r="R76" s="43"/>
      <c r="S76" s="65">
        <f t="shared" si="12"/>
        <v>0</v>
      </c>
      <c r="T76" s="43"/>
      <c r="U76" s="43"/>
      <c r="V76" s="99">
        <f t="shared" si="3"/>
        <v>0</v>
      </c>
      <c r="W76" s="44" t="s">
        <v>118</v>
      </c>
      <c r="X76" s="51">
        <v>412800</v>
      </c>
      <c r="Y76" s="45" t="s">
        <v>122</v>
      </c>
      <c r="Z76" s="52">
        <v>2023</v>
      </c>
      <c r="AA76" s="25" t="s">
        <v>103</v>
      </c>
    </row>
    <row r="77" spans="1:27" s="54" customFormat="1" ht="60" customHeight="1" x14ac:dyDescent="0.2">
      <c r="A77" s="66">
        <v>71</v>
      </c>
      <c r="B77" s="42" t="s">
        <v>101</v>
      </c>
      <c r="C77" s="41" t="s">
        <v>294</v>
      </c>
      <c r="D77" s="40" t="s">
        <v>164</v>
      </c>
      <c r="E77" s="43">
        <v>200000</v>
      </c>
      <c r="F77" s="49">
        <f t="shared" si="1"/>
        <v>0</v>
      </c>
      <c r="G77" s="65">
        <v>0</v>
      </c>
      <c r="H77" s="43"/>
      <c r="I77" s="43"/>
      <c r="J77" s="99">
        <f t="shared" si="2"/>
        <v>0</v>
      </c>
      <c r="K77" s="43"/>
      <c r="L77" s="43"/>
      <c r="M77" s="43"/>
      <c r="N77" s="43"/>
      <c r="O77" s="43"/>
      <c r="P77" s="43"/>
      <c r="Q77" s="43"/>
      <c r="R77" s="43"/>
      <c r="S77" s="65">
        <f t="shared" si="12"/>
        <v>0</v>
      </c>
      <c r="T77" s="43"/>
      <c r="U77" s="43"/>
      <c r="V77" s="99">
        <f t="shared" si="3"/>
        <v>0</v>
      </c>
      <c r="W77" s="44" t="s">
        <v>118</v>
      </c>
      <c r="X77" s="51"/>
      <c r="Y77" s="45" t="s">
        <v>122</v>
      </c>
      <c r="Z77" s="52"/>
      <c r="AA77" s="25" t="s">
        <v>103</v>
      </c>
    </row>
    <row r="78" spans="1:27" s="54" customFormat="1" ht="81.75" customHeight="1" x14ac:dyDescent="0.2">
      <c r="A78" s="66">
        <v>72</v>
      </c>
      <c r="B78" s="42" t="s">
        <v>101</v>
      </c>
      <c r="C78" s="41" t="s">
        <v>293</v>
      </c>
      <c r="D78" s="40" t="s">
        <v>165</v>
      </c>
      <c r="E78" s="43">
        <v>200000</v>
      </c>
      <c r="F78" s="49">
        <f t="shared" si="1"/>
        <v>0</v>
      </c>
      <c r="G78" s="65">
        <v>0</v>
      </c>
      <c r="H78" s="43"/>
      <c r="I78" s="43"/>
      <c r="J78" s="99">
        <f t="shared" si="2"/>
        <v>0</v>
      </c>
      <c r="K78" s="43"/>
      <c r="L78" s="43"/>
      <c r="M78" s="43"/>
      <c r="N78" s="43"/>
      <c r="O78" s="43"/>
      <c r="P78" s="43"/>
      <c r="Q78" s="43"/>
      <c r="R78" s="43"/>
      <c r="S78" s="65">
        <f t="shared" si="12"/>
        <v>0</v>
      </c>
      <c r="T78" s="43"/>
      <c r="U78" s="43"/>
      <c r="V78" s="99">
        <f t="shared" si="3"/>
        <v>0</v>
      </c>
      <c r="W78" s="44" t="s">
        <v>118</v>
      </c>
      <c r="X78" s="51"/>
      <c r="Y78" s="45" t="s">
        <v>122</v>
      </c>
      <c r="Z78" s="52"/>
      <c r="AA78" s="25" t="s">
        <v>103</v>
      </c>
    </row>
    <row r="79" spans="1:27" s="54" customFormat="1" ht="60" customHeight="1" x14ac:dyDescent="0.2">
      <c r="A79" s="66">
        <v>73</v>
      </c>
      <c r="B79" s="42" t="s">
        <v>101</v>
      </c>
      <c r="C79" s="41" t="s">
        <v>198</v>
      </c>
      <c r="D79" s="40" t="s">
        <v>166</v>
      </c>
      <c r="E79" s="43">
        <v>10000</v>
      </c>
      <c r="F79" s="49">
        <f t="shared" si="1"/>
        <v>0</v>
      </c>
      <c r="G79" s="65">
        <v>0</v>
      </c>
      <c r="H79" s="43"/>
      <c r="I79" s="43"/>
      <c r="J79" s="99">
        <f t="shared" si="2"/>
        <v>0</v>
      </c>
      <c r="K79" s="43"/>
      <c r="L79" s="43"/>
      <c r="M79" s="43"/>
      <c r="N79" s="43"/>
      <c r="O79" s="43"/>
      <c r="P79" s="43"/>
      <c r="Q79" s="43"/>
      <c r="R79" s="43"/>
      <c r="S79" s="65">
        <f t="shared" si="12"/>
        <v>0</v>
      </c>
      <c r="T79" s="43"/>
      <c r="U79" s="43"/>
      <c r="V79" s="99">
        <f t="shared" si="3"/>
        <v>0</v>
      </c>
      <c r="W79" s="44" t="s">
        <v>118</v>
      </c>
      <c r="X79" s="51"/>
      <c r="Y79" s="45" t="s">
        <v>122</v>
      </c>
      <c r="Z79" s="52"/>
      <c r="AA79" s="25" t="s">
        <v>103</v>
      </c>
    </row>
    <row r="80" spans="1:27" s="54" customFormat="1" ht="146.25" customHeight="1" x14ac:dyDescent="0.2">
      <c r="A80" s="66">
        <v>74</v>
      </c>
      <c r="B80" s="42" t="s">
        <v>102</v>
      </c>
      <c r="C80" s="41" t="s">
        <v>292</v>
      </c>
      <c r="D80" s="40" t="s">
        <v>167</v>
      </c>
      <c r="E80" s="43">
        <v>32000</v>
      </c>
      <c r="F80" s="49">
        <f t="shared" ref="F80:F83" si="39">J80+V80</f>
        <v>5000</v>
      </c>
      <c r="G80" s="65">
        <v>5000</v>
      </c>
      <c r="H80" s="43"/>
      <c r="I80" s="43"/>
      <c r="J80" s="99">
        <f t="shared" ref="J80:J83" si="40">G80+H80+I80</f>
        <v>5000</v>
      </c>
      <c r="K80" s="43"/>
      <c r="L80" s="43"/>
      <c r="M80" s="43"/>
      <c r="N80" s="43"/>
      <c r="O80" s="43"/>
      <c r="P80" s="43"/>
      <c r="Q80" s="43"/>
      <c r="R80" s="43"/>
      <c r="S80" s="65">
        <f t="shared" si="12"/>
        <v>0</v>
      </c>
      <c r="T80" s="43"/>
      <c r="U80" s="43"/>
      <c r="V80" s="99">
        <f t="shared" ref="V80:V85" si="41">T80+U80+S80</f>
        <v>0</v>
      </c>
      <c r="W80" s="44" t="s">
        <v>118</v>
      </c>
      <c r="X80" s="51">
        <v>511700</v>
      </c>
      <c r="Y80" s="45" t="s">
        <v>122</v>
      </c>
      <c r="Z80" s="52">
        <v>2023</v>
      </c>
      <c r="AA80" s="25" t="s">
        <v>103</v>
      </c>
    </row>
    <row r="81" spans="1:27" s="54" customFormat="1" ht="81.75" customHeight="1" x14ac:dyDescent="0.2">
      <c r="A81" s="66">
        <v>75</v>
      </c>
      <c r="B81" s="42" t="s">
        <v>102</v>
      </c>
      <c r="C81" s="41" t="s">
        <v>199</v>
      </c>
      <c r="D81" s="59" t="s">
        <v>168</v>
      </c>
      <c r="E81" s="43">
        <v>10000</v>
      </c>
      <c r="F81" s="49">
        <f t="shared" si="39"/>
        <v>0</v>
      </c>
      <c r="G81" s="65">
        <v>0</v>
      </c>
      <c r="H81" s="43"/>
      <c r="I81" s="43"/>
      <c r="J81" s="99">
        <f t="shared" si="40"/>
        <v>0</v>
      </c>
      <c r="K81" s="43"/>
      <c r="L81" s="43"/>
      <c r="M81" s="43"/>
      <c r="N81" s="43"/>
      <c r="O81" s="43"/>
      <c r="P81" s="43"/>
      <c r="Q81" s="43"/>
      <c r="R81" s="43"/>
      <c r="S81" s="65">
        <f t="shared" si="12"/>
        <v>0</v>
      </c>
      <c r="T81" s="43"/>
      <c r="U81" s="43"/>
      <c r="V81" s="99">
        <f t="shared" si="41"/>
        <v>0</v>
      </c>
      <c r="W81" s="44" t="s">
        <v>118</v>
      </c>
      <c r="X81" s="51"/>
      <c r="Y81" s="45" t="s">
        <v>122</v>
      </c>
      <c r="Z81" s="52"/>
      <c r="AA81" s="25" t="s">
        <v>103</v>
      </c>
    </row>
    <row r="82" spans="1:27" s="54" customFormat="1" ht="73.150000000000006" customHeight="1" x14ac:dyDescent="0.2">
      <c r="A82" s="66">
        <v>76</v>
      </c>
      <c r="B82" s="42" t="s">
        <v>102</v>
      </c>
      <c r="C82" s="60" t="s">
        <v>170</v>
      </c>
      <c r="D82" s="61" t="s">
        <v>169</v>
      </c>
      <c r="E82" s="62">
        <v>30000</v>
      </c>
      <c r="F82" s="49">
        <f t="shared" si="39"/>
        <v>7000</v>
      </c>
      <c r="G82" s="65">
        <v>7000</v>
      </c>
      <c r="H82" s="43"/>
      <c r="I82" s="43">
        <v>0</v>
      </c>
      <c r="J82" s="99">
        <f t="shared" si="40"/>
        <v>7000</v>
      </c>
      <c r="K82" s="43"/>
      <c r="L82" s="43"/>
      <c r="M82" s="43"/>
      <c r="N82" s="43"/>
      <c r="O82" s="43"/>
      <c r="P82" s="43"/>
      <c r="Q82" s="43"/>
      <c r="R82" s="43"/>
      <c r="S82" s="65">
        <f t="shared" ref="S82:S85" si="42">SUM(K82:R82)</f>
        <v>0</v>
      </c>
      <c r="T82" s="43"/>
      <c r="U82" s="43"/>
      <c r="V82" s="99">
        <f t="shared" si="41"/>
        <v>0</v>
      </c>
      <c r="W82" s="44" t="s">
        <v>118</v>
      </c>
      <c r="X82" s="51"/>
      <c r="Y82" s="45" t="s">
        <v>122</v>
      </c>
      <c r="Z82" s="52"/>
      <c r="AA82" s="25" t="s">
        <v>103</v>
      </c>
    </row>
    <row r="83" spans="1:27" s="54" customFormat="1" ht="73.150000000000006" customHeight="1" x14ac:dyDescent="0.2">
      <c r="A83" s="66">
        <v>77</v>
      </c>
      <c r="B83" s="42" t="s">
        <v>102</v>
      </c>
      <c r="C83" s="41" t="s">
        <v>291</v>
      </c>
      <c r="D83" s="63" t="s">
        <v>184</v>
      </c>
      <c r="E83" s="43">
        <v>25000</v>
      </c>
      <c r="F83" s="49">
        <f t="shared" si="39"/>
        <v>0</v>
      </c>
      <c r="G83" s="65">
        <v>0</v>
      </c>
      <c r="H83" s="43">
        <v>0</v>
      </c>
      <c r="I83" s="43"/>
      <c r="J83" s="99">
        <f t="shared" si="40"/>
        <v>0</v>
      </c>
      <c r="K83" s="43"/>
      <c r="L83" s="43">
        <v>0</v>
      </c>
      <c r="M83" s="43"/>
      <c r="N83" s="43"/>
      <c r="O83" s="43"/>
      <c r="P83" s="43"/>
      <c r="Q83" s="43"/>
      <c r="R83" s="43"/>
      <c r="S83" s="65">
        <f t="shared" si="42"/>
        <v>0</v>
      </c>
      <c r="T83" s="43"/>
      <c r="U83" s="43"/>
      <c r="V83" s="99">
        <f t="shared" si="41"/>
        <v>0</v>
      </c>
      <c r="W83" s="44" t="s">
        <v>118</v>
      </c>
      <c r="X83" s="51" t="s">
        <v>207</v>
      </c>
      <c r="Y83" s="45" t="s">
        <v>122</v>
      </c>
      <c r="Z83" s="52">
        <v>2023</v>
      </c>
      <c r="AA83" s="25" t="s">
        <v>103</v>
      </c>
    </row>
    <row r="84" spans="1:27" s="54" customFormat="1" ht="73.150000000000006" customHeight="1" x14ac:dyDescent="0.2">
      <c r="A84" s="66">
        <v>78</v>
      </c>
      <c r="B84" s="42" t="s">
        <v>102</v>
      </c>
      <c r="C84" s="41" t="s">
        <v>290</v>
      </c>
      <c r="D84" s="40" t="s">
        <v>183</v>
      </c>
      <c r="E84" s="43">
        <v>20000</v>
      </c>
      <c r="F84" s="49">
        <f t="shared" ref="F84" si="43">J84+V84</f>
        <v>7000</v>
      </c>
      <c r="G84" s="65">
        <v>7000</v>
      </c>
      <c r="H84" s="43"/>
      <c r="I84" s="43"/>
      <c r="J84" s="99">
        <f>G84+H84+I84</f>
        <v>7000</v>
      </c>
      <c r="K84" s="43"/>
      <c r="L84" s="43"/>
      <c r="M84" s="43"/>
      <c r="N84" s="43"/>
      <c r="O84" s="43"/>
      <c r="P84" s="43"/>
      <c r="Q84" s="43"/>
      <c r="R84" s="43"/>
      <c r="S84" s="65">
        <f t="shared" ref="S84" si="44">SUM(K84:R84)</f>
        <v>0</v>
      </c>
      <c r="T84" s="43"/>
      <c r="U84" s="43"/>
      <c r="V84" s="99">
        <f t="shared" ref="V84" si="45">T84+U84+S84</f>
        <v>0</v>
      </c>
      <c r="W84" s="44" t="s">
        <v>118</v>
      </c>
      <c r="X84" s="51">
        <v>511700</v>
      </c>
      <c r="Y84" s="45" t="s">
        <v>122</v>
      </c>
      <c r="Z84" s="52">
        <v>2023</v>
      </c>
      <c r="AA84" s="25" t="s">
        <v>103</v>
      </c>
    </row>
    <row r="85" spans="1:27" s="54" customFormat="1" ht="73.150000000000006" customHeight="1" x14ac:dyDescent="0.2">
      <c r="A85" s="66">
        <v>79</v>
      </c>
      <c r="B85" s="42" t="s">
        <v>102</v>
      </c>
      <c r="C85" s="41" t="s">
        <v>289</v>
      </c>
      <c r="D85" s="40" t="s">
        <v>317</v>
      </c>
      <c r="E85" s="43"/>
      <c r="F85" s="49">
        <f>J85+V85</f>
        <v>0</v>
      </c>
      <c r="G85" s="43">
        <v>0</v>
      </c>
      <c r="H85" s="43"/>
      <c r="I85" s="43"/>
      <c r="J85" s="99">
        <f>G85+H85+I85</f>
        <v>0</v>
      </c>
      <c r="K85" s="43"/>
      <c r="L85" s="43"/>
      <c r="M85" s="43"/>
      <c r="N85" s="43"/>
      <c r="O85" s="43"/>
      <c r="P85" s="43"/>
      <c r="Q85" s="43"/>
      <c r="R85" s="43"/>
      <c r="S85" s="65">
        <f t="shared" si="42"/>
        <v>0</v>
      </c>
      <c r="T85" s="43"/>
      <c r="U85" s="43"/>
      <c r="V85" s="99">
        <f t="shared" si="41"/>
        <v>0</v>
      </c>
      <c r="W85" s="44" t="s">
        <v>118</v>
      </c>
      <c r="X85" s="51">
        <v>511200</v>
      </c>
      <c r="Y85" s="45" t="s">
        <v>122</v>
      </c>
      <c r="Z85" s="52">
        <v>2023</v>
      </c>
      <c r="AA85" s="25" t="s">
        <v>103</v>
      </c>
    </row>
    <row r="86" spans="1:27" s="54" customFormat="1" ht="73.150000000000006" customHeight="1" x14ac:dyDescent="0.2">
      <c r="A86" s="66">
        <v>80</v>
      </c>
      <c r="B86" s="42" t="s">
        <v>335</v>
      </c>
      <c r="C86" s="41" t="s">
        <v>338</v>
      </c>
      <c r="D86" s="48" t="s">
        <v>339</v>
      </c>
      <c r="E86" s="43"/>
      <c r="F86" s="49"/>
      <c r="G86" s="43">
        <v>15000</v>
      </c>
      <c r="H86" s="65"/>
      <c r="I86" s="43"/>
      <c r="J86" s="99"/>
      <c r="K86" s="43"/>
      <c r="L86" s="43"/>
      <c r="M86" s="43"/>
      <c r="N86" s="43"/>
      <c r="O86" s="43"/>
      <c r="P86" s="43"/>
      <c r="Q86" s="43"/>
      <c r="R86" s="43"/>
      <c r="S86" s="65"/>
      <c r="T86" s="43"/>
      <c r="U86" s="43"/>
      <c r="V86" s="99"/>
      <c r="W86" s="44"/>
      <c r="X86" s="51"/>
      <c r="Y86" s="45"/>
      <c r="Z86" s="52"/>
      <c r="AA86" s="25"/>
    </row>
    <row r="87" spans="1:27" s="54" customFormat="1" ht="73.150000000000006" customHeight="1" x14ac:dyDescent="0.2">
      <c r="A87" s="66">
        <v>81</v>
      </c>
      <c r="B87" s="42" t="s">
        <v>336</v>
      </c>
      <c r="C87" s="41" t="s">
        <v>329</v>
      </c>
      <c r="D87" s="48" t="s">
        <v>340</v>
      </c>
      <c r="E87" s="43"/>
      <c r="F87" s="49"/>
      <c r="G87" s="43">
        <v>25000</v>
      </c>
      <c r="H87" s="65"/>
      <c r="I87" s="43"/>
      <c r="J87" s="99"/>
      <c r="K87" s="43"/>
      <c r="L87" s="43"/>
      <c r="M87" s="43"/>
      <c r="N87" s="43"/>
      <c r="O87" s="43"/>
      <c r="P87" s="43"/>
      <c r="Q87" s="43"/>
      <c r="R87" s="43"/>
      <c r="S87" s="65"/>
      <c r="T87" s="43"/>
      <c r="U87" s="43"/>
      <c r="V87" s="99"/>
      <c r="W87" s="44"/>
      <c r="X87" s="51"/>
      <c r="Y87" s="45"/>
      <c r="Z87" s="52"/>
      <c r="AA87" s="25"/>
    </row>
    <row r="88" spans="1:27" s="54" customFormat="1" ht="105" customHeight="1" x14ac:dyDescent="0.2">
      <c r="A88" s="66">
        <v>82</v>
      </c>
      <c r="B88" s="42" t="s">
        <v>337</v>
      </c>
      <c r="C88" s="69" t="s">
        <v>330</v>
      </c>
      <c r="D88" s="48" t="s">
        <v>341</v>
      </c>
      <c r="E88" s="43"/>
      <c r="F88" s="49"/>
      <c r="G88" s="43">
        <v>20000</v>
      </c>
      <c r="H88" s="43"/>
      <c r="I88" s="43"/>
      <c r="J88" s="99"/>
      <c r="K88" s="43"/>
      <c r="L88" s="43"/>
      <c r="M88" s="43"/>
      <c r="N88" s="43"/>
      <c r="O88" s="43"/>
      <c r="P88" s="43"/>
      <c r="Q88" s="43"/>
      <c r="R88" s="43"/>
      <c r="S88" s="65"/>
      <c r="T88" s="43"/>
      <c r="U88" s="43"/>
      <c r="V88" s="99"/>
      <c r="W88" s="44"/>
      <c r="X88" s="51"/>
      <c r="Y88" s="68"/>
      <c r="Z88" s="52"/>
      <c r="AA88" s="25"/>
    </row>
    <row r="89" spans="1:27" s="54" customFormat="1" ht="21" customHeight="1" x14ac:dyDescent="0.2">
      <c r="B89" s="124" t="s">
        <v>100</v>
      </c>
      <c r="C89" s="124"/>
      <c r="D89" s="72"/>
      <c r="E89" s="64">
        <f t="shared" ref="E89:V89" si="46">SUM(E7:E85)</f>
        <v>20908650</v>
      </c>
      <c r="F89" s="64">
        <f t="shared" si="46"/>
        <v>6151615</v>
      </c>
      <c r="G89" s="111">
        <f t="shared" si="46"/>
        <v>3711200</v>
      </c>
      <c r="H89" s="64">
        <f t="shared" si="46"/>
        <v>0</v>
      </c>
      <c r="I89" s="64">
        <f t="shared" si="46"/>
        <v>0</v>
      </c>
      <c r="J89" s="100">
        <f>SUM(J7:J85)</f>
        <v>3711200</v>
      </c>
      <c r="K89" s="64">
        <f t="shared" si="46"/>
        <v>0</v>
      </c>
      <c r="L89" s="64">
        <f t="shared" si="46"/>
        <v>943000</v>
      </c>
      <c r="M89" s="64">
        <f t="shared" si="46"/>
        <v>60000</v>
      </c>
      <c r="N89" s="64">
        <f t="shared" si="46"/>
        <v>35000</v>
      </c>
      <c r="O89" s="64">
        <f t="shared" si="46"/>
        <v>7000</v>
      </c>
      <c r="P89" s="64">
        <f t="shared" si="46"/>
        <v>0</v>
      </c>
      <c r="Q89" s="64">
        <f t="shared" si="46"/>
        <v>1048864</v>
      </c>
      <c r="R89" s="64">
        <f t="shared" si="46"/>
        <v>57000</v>
      </c>
      <c r="S89" s="86">
        <f t="shared" si="46"/>
        <v>2400415</v>
      </c>
      <c r="T89" s="64">
        <f t="shared" si="46"/>
        <v>0</v>
      </c>
      <c r="U89" s="64">
        <f t="shared" si="46"/>
        <v>0</v>
      </c>
      <c r="V89" s="100">
        <f t="shared" si="46"/>
        <v>2400415</v>
      </c>
      <c r="W89" s="118"/>
      <c r="X89" s="118"/>
      <c r="Y89" s="118"/>
      <c r="Z89" s="118"/>
      <c r="AA89" s="118"/>
    </row>
    <row r="90" spans="1:27" s="54" customFormat="1" x14ac:dyDescent="0.2">
      <c r="B90" s="88"/>
      <c r="D90" s="89"/>
      <c r="E90" s="88"/>
      <c r="G90" s="87"/>
      <c r="H90" s="88"/>
      <c r="J90" s="101"/>
      <c r="L90" s="89"/>
      <c r="M90" s="88"/>
      <c r="N90" s="88"/>
      <c r="O90" s="88"/>
      <c r="P90" s="88"/>
      <c r="Q90" s="88"/>
      <c r="S90" s="106"/>
      <c r="U90" s="89"/>
      <c r="V90" s="104"/>
    </row>
    <row r="91" spans="1:27" s="54" customFormat="1" ht="30" customHeight="1" x14ac:dyDescent="0.25">
      <c r="B91" s="90" t="s">
        <v>61</v>
      </c>
      <c r="C91" s="91"/>
      <c r="D91" s="113" t="s">
        <v>225</v>
      </c>
      <c r="E91" s="114"/>
      <c r="F91" s="114"/>
      <c r="G91" s="102"/>
      <c r="H91" s="92"/>
      <c r="J91" s="101"/>
      <c r="R91" s="93"/>
      <c r="S91" s="87"/>
      <c r="V91" s="101"/>
    </row>
    <row r="92" spans="1:27" s="54" customFormat="1" ht="25.5" customHeight="1" x14ac:dyDescent="0.25">
      <c r="B92" s="112" t="s">
        <v>62</v>
      </c>
      <c r="C92" s="112"/>
      <c r="D92" s="115" t="s">
        <v>226</v>
      </c>
      <c r="E92" s="116"/>
      <c r="F92" s="116"/>
      <c r="G92" s="103"/>
      <c r="J92" s="101"/>
      <c r="S92" s="87"/>
      <c r="V92" s="101"/>
    </row>
    <row r="93" spans="1:27" s="54" customFormat="1" ht="39.75" customHeight="1" x14ac:dyDescent="0.25">
      <c r="B93" s="112"/>
      <c r="C93" s="112"/>
      <c r="D93" s="115" t="s">
        <v>227</v>
      </c>
      <c r="E93" s="117"/>
      <c r="F93" s="117"/>
      <c r="G93" s="87"/>
      <c r="J93" s="101"/>
      <c r="S93" s="87"/>
      <c r="V93" s="101"/>
    </row>
    <row r="94" spans="1:27" s="54" customFormat="1" ht="40.5" customHeight="1" x14ac:dyDescent="0.25">
      <c r="B94" s="88"/>
      <c r="D94" s="115" t="s">
        <v>228</v>
      </c>
      <c r="E94" s="117"/>
      <c r="F94" s="117"/>
      <c r="G94" s="87"/>
      <c r="J94" s="101"/>
      <c r="S94" s="87"/>
      <c r="V94" s="101"/>
    </row>
    <row r="95" spans="1:27" s="54" customFormat="1" ht="28.5" customHeight="1" x14ac:dyDescent="0.25">
      <c r="B95" s="88"/>
      <c r="D95" s="115" t="s">
        <v>229</v>
      </c>
      <c r="E95" s="117"/>
      <c r="F95" s="117"/>
      <c r="G95" s="87"/>
      <c r="J95" s="101"/>
      <c r="S95" s="87"/>
      <c r="V95" s="101"/>
    </row>
    <row r="96" spans="1:27" s="54" customFormat="1" x14ac:dyDescent="0.2">
      <c r="B96" s="88"/>
      <c r="D96" s="94"/>
      <c r="E96" s="89"/>
      <c r="G96" s="87"/>
      <c r="J96" s="101"/>
      <c r="S96" s="87"/>
      <c r="V96" s="101"/>
    </row>
    <row r="97" spans="2:22" s="54" customFormat="1" x14ac:dyDescent="0.2">
      <c r="B97" s="88"/>
      <c r="D97" s="94"/>
      <c r="E97" s="89"/>
      <c r="G97" s="87"/>
      <c r="J97" s="101"/>
      <c r="S97" s="87"/>
      <c r="V97" s="101"/>
    </row>
    <row r="98" spans="2:22" s="54" customFormat="1" x14ac:dyDescent="0.2">
      <c r="B98" s="88"/>
      <c r="D98" s="94"/>
      <c r="E98" s="89"/>
      <c r="G98" s="87"/>
      <c r="J98" s="101"/>
      <c r="S98" s="87"/>
      <c r="V98" s="101"/>
    </row>
    <row r="99" spans="2:22" s="54" customFormat="1" x14ac:dyDescent="0.2">
      <c r="B99" s="88"/>
      <c r="D99" s="94"/>
      <c r="E99" s="89"/>
      <c r="G99" s="87"/>
      <c r="J99" s="101"/>
      <c r="S99" s="87"/>
      <c r="V99" s="101"/>
    </row>
    <row r="100" spans="2:22" s="54" customFormat="1" x14ac:dyDescent="0.2">
      <c r="B100" s="88"/>
      <c r="D100" s="94"/>
      <c r="E100" s="89"/>
      <c r="G100" s="87"/>
      <c r="J100" s="101"/>
      <c r="S100" s="87"/>
      <c r="V100" s="101"/>
    </row>
    <row r="101" spans="2:22" s="54" customFormat="1" x14ac:dyDescent="0.2">
      <c r="B101" s="88"/>
      <c r="D101" s="94"/>
      <c r="E101" s="89"/>
      <c r="G101" s="87"/>
      <c r="J101" s="101"/>
      <c r="S101" s="87"/>
      <c r="V101" s="101"/>
    </row>
    <row r="102" spans="2:22" s="54" customFormat="1" x14ac:dyDescent="0.2">
      <c r="B102" s="88"/>
      <c r="D102" s="94"/>
      <c r="E102" s="89"/>
      <c r="G102" s="87"/>
      <c r="J102" s="101"/>
      <c r="S102" s="87"/>
      <c r="V102" s="101"/>
    </row>
    <row r="103" spans="2:22" s="54" customFormat="1" x14ac:dyDescent="0.2">
      <c r="B103" s="88"/>
      <c r="D103" s="94"/>
      <c r="E103" s="89"/>
      <c r="G103" s="87"/>
      <c r="J103" s="101"/>
      <c r="S103" s="87"/>
      <c r="V103" s="101"/>
    </row>
    <row r="104" spans="2:22" s="54" customFormat="1" x14ac:dyDescent="0.2">
      <c r="B104" s="88"/>
      <c r="D104" s="94"/>
      <c r="E104" s="89"/>
      <c r="G104" s="87"/>
      <c r="J104" s="101"/>
      <c r="S104" s="87"/>
      <c r="V104" s="101"/>
    </row>
    <row r="105" spans="2:22" s="54" customFormat="1" x14ac:dyDescent="0.2">
      <c r="B105" s="88"/>
      <c r="D105" s="94"/>
      <c r="E105" s="89"/>
      <c r="G105" s="87"/>
      <c r="J105" s="101"/>
      <c r="S105" s="87"/>
      <c r="V105" s="101"/>
    </row>
    <row r="106" spans="2:22" s="54" customFormat="1" x14ac:dyDescent="0.2">
      <c r="B106" s="88"/>
      <c r="D106" s="94"/>
      <c r="E106" s="89"/>
      <c r="G106" s="87"/>
      <c r="J106" s="101"/>
      <c r="S106" s="87"/>
      <c r="V106" s="101"/>
    </row>
    <row r="107" spans="2:22" s="54" customFormat="1" x14ac:dyDescent="0.2">
      <c r="B107" s="88"/>
      <c r="D107" s="94"/>
      <c r="E107" s="89"/>
      <c r="G107" s="87"/>
      <c r="J107" s="101"/>
      <c r="S107" s="87"/>
      <c r="V107" s="101"/>
    </row>
    <row r="108" spans="2:22" s="54" customFormat="1" x14ac:dyDescent="0.2">
      <c r="B108" s="88"/>
      <c r="D108" s="94"/>
      <c r="E108" s="89"/>
      <c r="G108" s="87"/>
      <c r="J108" s="101"/>
      <c r="S108" s="87"/>
      <c r="V108" s="101"/>
    </row>
    <row r="109" spans="2:22" s="54" customFormat="1" x14ac:dyDescent="0.2">
      <c r="B109" s="88"/>
      <c r="D109" s="94"/>
      <c r="E109" s="89"/>
      <c r="G109" s="87"/>
      <c r="J109" s="101"/>
      <c r="S109" s="87"/>
      <c r="V109" s="101"/>
    </row>
    <row r="110" spans="2:22" s="54" customFormat="1" x14ac:dyDescent="0.2">
      <c r="B110" s="88"/>
      <c r="D110" s="94"/>
      <c r="E110" s="89"/>
      <c r="G110" s="87"/>
      <c r="J110" s="101"/>
      <c r="S110" s="87"/>
      <c r="V110" s="101"/>
    </row>
    <row r="111" spans="2:22" s="54" customFormat="1" x14ac:dyDescent="0.2">
      <c r="B111" s="88"/>
      <c r="D111" s="94"/>
      <c r="E111" s="89"/>
      <c r="G111" s="87"/>
      <c r="J111" s="101"/>
      <c r="S111" s="87"/>
      <c r="V111" s="101"/>
    </row>
    <row r="112" spans="2:22" s="54" customFormat="1" x14ac:dyDescent="0.2">
      <c r="B112" s="88"/>
      <c r="D112" s="94"/>
      <c r="E112" s="89"/>
      <c r="G112" s="87"/>
      <c r="J112" s="101"/>
      <c r="S112" s="87"/>
      <c r="V112" s="101"/>
    </row>
    <row r="113" spans="2:22" s="54" customFormat="1" x14ac:dyDescent="0.2">
      <c r="B113" s="88"/>
      <c r="D113" s="89"/>
      <c r="E113" s="89"/>
      <c r="G113" s="87"/>
      <c r="J113" s="101"/>
      <c r="S113" s="87"/>
      <c r="V113" s="101"/>
    </row>
    <row r="114" spans="2:22" s="54" customFormat="1" x14ac:dyDescent="0.2">
      <c r="B114" s="88"/>
      <c r="D114" s="89"/>
      <c r="E114" s="89"/>
      <c r="G114" s="87"/>
      <c r="J114" s="101"/>
      <c r="S114" s="87"/>
      <c r="V114" s="101"/>
    </row>
    <row r="115" spans="2:22" s="54" customFormat="1" x14ac:dyDescent="0.2">
      <c r="B115" s="88"/>
      <c r="D115" s="89"/>
      <c r="E115" s="89"/>
      <c r="G115" s="87"/>
      <c r="J115" s="101"/>
      <c r="S115" s="87"/>
      <c r="V115" s="101"/>
    </row>
    <row r="116" spans="2:22" s="54" customFormat="1" x14ac:dyDescent="0.2">
      <c r="B116" s="88"/>
      <c r="D116" s="89"/>
      <c r="E116" s="89"/>
      <c r="G116" s="87"/>
      <c r="J116" s="101"/>
      <c r="S116" s="87"/>
      <c r="V116" s="101"/>
    </row>
    <row r="117" spans="2:22" s="54" customFormat="1" x14ac:dyDescent="0.2">
      <c r="B117" s="88"/>
      <c r="D117" s="89"/>
      <c r="E117" s="89"/>
      <c r="G117" s="87"/>
      <c r="J117" s="101"/>
      <c r="S117" s="87"/>
      <c r="V117" s="101"/>
    </row>
    <row r="118" spans="2:22" s="54" customFormat="1" x14ac:dyDescent="0.2">
      <c r="B118" s="88"/>
      <c r="D118" s="89"/>
      <c r="E118" s="89"/>
      <c r="G118" s="87"/>
      <c r="J118" s="101"/>
      <c r="S118" s="87"/>
      <c r="V118" s="101"/>
    </row>
    <row r="119" spans="2:22" s="54" customFormat="1" x14ac:dyDescent="0.2">
      <c r="B119" s="88"/>
      <c r="D119" s="89"/>
      <c r="E119" s="89"/>
      <c r="G119" s="87"/>
      <c r="J119" s="101"/>
      <c r="S119" s="87"/>
      <c r="V119" s="101"/>
    </row>
    <row r="120" spans="2:22" s="54" customFormat="1" x14ac:dyDescent="0.2">
      <c r="B120" s="88"/>
      <c r="D120" s="89"/>
      <c r="E120" s="89"/>
      <c r="G120" s="87"/>
      <c r="J120" s="101"/>
      <c r="S120" s="87"/>
      <c r="V120" s="101"/>
    </row>
    <row r="121" spans="2:22" s="54" customFormat="1" x14ac:dyDescent="0.2">
      <c r="B121" s="88"/>
      <c r="D121" s="89"/>
      <c r="E121" s="89"/>
      <c r="G121" s="87"/>
      <c r="J121" s="101"/>
      <c r="S121" s="87"/>
      <c r="V121" s="101"/>
    </row>
    <row r="122" spans="2:22" s="54" customFormat="1" x14ac:dyDescent="0.2">
      <c r="B122" s="88"/>
      <c r="D122" s="89"/>
      <c r="E122" s="89"/>
      <c r="G122" s="87"/>
      <c r="J122" s="101"/>
      <c r="S122" s="87"/>
      <c r="V122" s="101"/>
    </row>
    <row r="123" spans="2:22" s="54" customFormat="1" x14ac:dyDescent="0.2">
      <c r="B123" s="88"/>
      <c r="D123" s="89"/>
      <c r="E123" s="89"/>
      <c r="G123" s="87"/>
      <c r="J123" s="101"/>
      <c r="S123" s="87"/>
      <c r="V123" s="101"/>
    </row>
    <row r="124" spans="2:22" s="54" customFormat="1" x14ac:dyDescent="0.2">
      <c r="B124" s="88"/>
      <c r="D124" s="89"/>
      <c r="E124" s="89"/>
      <c r="G124" s="87"/>
      <c r="J124" s="101"/>
      <c r="S124" s="87"/>
      <c r="V124" s="101"/>
    </row>
    <row r="125" spans="2:22" s="54" customFormat="1" x14ac:dyDescent="0.2">
      <c r="B125" s="88"/>
      <c r="D125" s="89"/>
      <c r="E125" s="89"/>
      <c r="G125" s="87"/>
      <c r="J125" s="101"/>
      <c r="S125" s="87"/>
      <c r="V125" s="101"/>
    </row>
    <row r="126" spans="2:22" s="54" customFormat="1" x14ac:dyDescent="0.2">
      <c r="B126" s="88"/>
      <c r="D126" s="89"/>
      <c r="E126" s="89"/>
      <c r="G126" s="87"/>
      <c r="J126" s="101"/>
      <c r="S126" s="87"/>
      <c r="V126" s="101"/>
    </row>
    <row r="127" spans="2:22" s="54" customFormat="1" x14ac:dyDescent="0.2">
      <c r="B127" s="88"/>
      <c r="D127" s="89"/>
      <c r="E127" s="89"/>
      <c r="G127" s="87"/>
      <c r="J127" s="101"/>
      <c r="S127" s="87"/>
      <c r="V127" s="101"/>
    </row>
    <row r="128" spans="2:22" s="54" customFormat="1" x14ac:dyDescent="0.2">
      <c r="B128" s="88"/>
      <c r="D128" s="89"/>
      <c r="E128" s="89"/>
      <c r="G128" s="87"/>
      <c r="J128" s="101"/>
      <c r="S128" s="87"/>
      <c r="V128" s="101"/>
    </row>
    <row r="129" spans="2:22" s="54" customFormat="1" x14ac:dyDescent="0.2">
      <c r="B129" s="88"/>
      <c r="D129" s="89"/>
      <c r="E129" s="89"/>
      <c r="G129" s="87"/>
      <c r="J129" s="101"/>
      <c r="S129" s="87"/>
      <c r="V129" s="101"/>
    </row>
    <row r="130" spans="2:22" s="54" customFormat="1" x14ac:dyDescent="0.2">
      <c r="B130" s="88"/>
      <c r="D130" s="89"/>
      <c r="E130" s="89"/>
      <c r="G130" s="87"/>
      <c r="J130" s="101"/>
      <c r="S130" s="87"/>
      <c r="V130" s="101"/>
    </row>
    <row r="131" spans="2:22" s="54" customFormat="1" x14ac:dyDescent="0.2">
      <c r="B131" s="88"/>
      <c r="D131" s="89"/>
      <c r="E131" s="89"/>
      <c r="G131" s="87"/>
      <c r="J131" s="101"/>
      <c r="S131" s="87"/>
      <c r="V131" s="101"/>
    </row>
    <row r="132" spans="2:22" s="54" customFormat="1" x14ac:dyDescent="0.2">
      <c r="B132" s="88"/>
      <c r="D132" s="89"/>
      <c r="E132" s="89"/>
      <c r="G132" s="87"/>
      <c r="J132" s="101"/>
      <c r="S132" s="87"/>
      <c r="V132" s="101"/>
    </row>
    <row r="133" spans="2:22" s="54" customFormat="1" x14ac:dyDescent="0.2">
      <c r="B133" s="88"/>
      <c r="D133" s="89"/>
      <c r="E133" s="89"/>
      <c r="G133" s="87"/>
      <c r="J133" s="101"/>
      <c r="S133" s="87"/>
      <c r="V133" s="101"/>
    </row>
    <row r="134" spans="2:22" s="54" customFormat="1" x14ac:dyDescent="0.2">
      <c r="B134" s="88"/>
      <c r="D134" s="89"/>
      <c r="E134" s="89"/>
      <c r="G134" s="87"/>
      <c r="J134" s="101"/>
      <c r="S134" s="87"/>
      <c r="V134" s="101"/>
    </row>
    <row r="135" spans="2:22" s="54" customFormat="1" x14ac:dyDescent="0.2">
      <c r="B135" s="88"/>
      <c r="D135" s="89"/>
      <c r="E135" s="89"/>
      <c r="G135" s="87"/>
      <c r="J135" s="101"/>
      <c r="S135" s="87"/>
      <c r="V135" s="101"/>
    </row>
    <row r="136" spans="2:22" s="54" customFormat="1" x14ac:dyDescent="0.2">
      <c r="B136" s="88"/>
      <c r="D136" s="89"/>
      <c r="E136" s="89"/>
      <c r="G136" s="87"/>
      <c r="J136" s="101"/>
      <c r="S136" s="87"/>
      <c r="V136" s="101"/>
    </row>
    <row r="137" spans="2:22" s="54" customFormat="1" x14ac:dyDescent="0.2">
      <c r="B137" s="88"/>
      <c r="D137" s="89"/>
      <c r="E137" s="89"/>
      <c r="G137" s="87"/>
      <c r="J137" s="101"/>
      <c r="S137" s="87"/>
      <c r="V137" s="101"/>
    </row>
    <row r="138" spans="2:22" s="54" customFormat="1" x14ac:dyDescent="0.2">
      <c r="B138" s="88"/>
      <c r="D138" s="89"/>
      <c r="E138" s="89"/>
      <c r="G138" s="87"/>
      <c r="J138" s="101"/>
      <c r="S138" s="87"/>
      <c r="V138" s="101"/>
    </row>
    <row r="139" spans="2:22" s="54" customFormat="1" x14ac:dyDescent="0.2">
      <c r="B139" s="88"/>
      <c r="D139" s="89"/>
      <c r="E139" s="89"/>
      <c r="G139" s="87"/>
      <c r="J139" s="101"/>
      <c r="S139" s="87"/>
      <c r="V139" s="101"/>
    </row>
    <row r="140" spans="2:22" s="54" customFormat="1" x14ac:dyDescent="0.2">
      <c r="B140" s="88"/>
      <c r="D140" s="89"/>
      <c r="E140" s="89"/>
      <c r="G140" s="87"/>
      <c r="J140" s="101"/>
      <c r="S140" s="87"/>
      <c r="V140" s="101"/>
    </row>
    <row r="141" spans="2:22" s="54" customFormat="1" x14ac:dyDescent="0.2">
      <c r="B141" s="88"/>
      <c r="D141" s="89"/>
      <c r="E141" s="89"/>
      <c r="G141" s="87"/>
      <c r="J141" s="101"/>
      <c r="S141" s="87"/>
      <c r="V141" s="101"/>
    </row>
    <row r="142" spans="2:22" s="54" customFormat="1" x14ac:dyDescent="0.2">
      <c r="B142" s="88"/>
      <c r="D142" s="89"/>
      <c r="E142" s="89"/>
      <c r="G142" s="87"/>
      <c r="J142" s="101"/>
      <c r="S142" s="87"/>
      <c r="V142" s="101"/>
    </row>
    <row r="143" spans="2:22" s="54" customFormat="1" x14ac:dyDescent="0.2">
      <c r="B143" s="88"/>
      <c r="D143" s="89"/>
      <c r="E143" s="89"/>
      <c r="G143" s="87"/>
      <c r="J143" s="101"/>
      <c r="S143" s="87"/>
      <c r="V143" s="101"/>
    </row>
    <row r="144" spans="2:22" s="54" customFormat="1" x14ac:dyDescent="0.2">
      <c r="B144" s="88"/>
      <c r="D144" s="89"/>
      <c r="E144" s="89"/>
      <c r="G144" s="87"/>
      <c r="J144" s="101"/>
      <c r="S144" s="87"/>
      <c r="V144" s="101"/>
    </row>
    <row r="145" spans="2:22" s="54" customFormat="1" x14ac:dyDescent="0.2">
      <c r="B145" s="88"/>
      <c r="D145" s="89"/>
      <c r="E145" s="89"/>
      <c r="G145" s="87"/>
      <c r="J145" s="101"/>
      <c r="S145" s="87"/>
      <c r="V145" s="101"/>
    </row>
    <row r="146" spans="2:22" s="54" customFormat="1" x14ac:dyDescent="0.2">
      <c r="B146" s="88"/>
      <c r="D146" s="89"/>
      <c r="E146" s="89"/>
      <c r="G146" s="87"/>
      <c r="J146" s="101"/>
      <c r="S146" s="87"/>
      <c r="V146" s="101"/>
    </row>
    <row r="147" spans="2:22" s="54" customFormat="1" x14ac:dyDescent="0.2">
      <c r="B147" s="88"/>
      <c r="D147" s="89"/>
      <c r="E147" s="89"/>
      <c r="G147" s="87"/>
      <c r="J147" s="101"/>
      <c r="S147" s="87"/>
      <c r="V147" s="101"/>
    </row>
    <row r="148" spans="2:22" s="54" customFormat="1" x14ac:dyDescent="0.2">
      <c r="B148" s="88"/>
      <c r="D148" s="89"/>
      <c r="E148" s="89"/>
      <c r="G148" s="87"/>
      <c r="J148" s="101"/>
      <c r="S148" s="87"/>
      <c r="V148" s="101"/>
    </row>
    <row r="149" spans="2:22" s="54" customFormat="1" x14ac:dyDescent="0.2">
      <c r="B149" s="88"/>
      <c r="D149" s="89"/>
      <c r="E149" s="89"/>
      <c r="G149" s="87"/>
      <c r="J149" s="101"/>
      <c r="S149" s="87"/>
      <c r="V149" s="101"/>
    </row>
    <row r="150" spans="2:22" s="54" customFormat="1" x14ac:dyDescent="0.2">
      <c r="B150" s="88"/>
      <c r="D150" s="89"/>
      <c r="E150" s="89"/>
      <c r="G150" s="87"/>
      <c r="J150" s="101"/>
      <c r="S150" s="87"/>
      <c r="V150" s="101"/>
    </row>
    <row r="151" spans="2:22" s="54" customFormat="1" x14ac:dyDescent="0.2">
      <c r="B151" s="88"/>
      <c r="D151" s="89"/>
      <c r="E151" s="89"/>
      <c r="G151" s="87"/>
      <c r="J151" s="101"/>
      <c r="S151" s="87"/>
      <c r="V151" s="101"/>
    </row>
    <row r="152" spans="2:22" s="54" customFormat="1" x14ac:dyDescent="0.2">
      <c r="B152" s="88"/>
      <c r="D152" s="89"/>
      <c r="E152" s="89"/>
      <c r="G152" s="87"/>
      <c r="J152" s="101"/>
      <c r="S152" s="87"/>
      <c r="V152" s="101"/>
    </row>
    <row r="153" spans="2:22" s="54" customFormat="1" x14ac:dyDescent="0.2">
      <c r="B153" s="88"/>
      <c r="D153" s="89"/>
      <c r="E153" s="89"/>
      <c r="G153" s="87"/>
      <c r="J153" s="101"/>
      <c r="S153" s="87"/>
      <c r="V153" s="101"/>
    </row>
    <row r="154" spans="2:22" s="54" customFormat="1" x14ac:dyDescent="0.2">
      <c r="B154" s="88"/>
      <c r="D154" s="89"/>
      <c r="E154" s="89"/>
      <c r="G154" s="87"/>
      <c r="J154" s="101"/>
      <c r="S154" s="87"/>
      <c r="V154" s="101"/>
    </row>
    <row r="155" spans="2:22" s="54" customFormat="1" x14ac:dyDescent="0.2">
      <c r="B155" s="88"/>
      <c r="D155" s="89"/>
      <c r="E155" s="89"/>
      <c r="G155" s="87"/>
      <c r="J155" s="101"/>
      <c r="S155" s="87"/>
      <c r="V155" s="101"/>
    </row>
    <row r="156" spans="2:22" s="54" customFormat="1" x14ac:dyDescent="0.2">
      <c r="B156" s="88"/>
      <c r="D156" s="89"/>
      <c r="E156" s="89"/>
      <c r="G156" s="87"/>
      <c r="J156" s="101"/>
      <c r="S156" s="87"/>
      <c r="V156" s="101"/>
    </row>
    <row r="157" spans="2:22" s="54" customFormat="1" x14ac:dyDescent="0.2">
      <c r="B157" s="88"/>
      <c r="D157" s="89"/>
      <c r="E157" s="89"/>
      <c r="G157" s="87"/>
      <c r="J157" s="101"/>
      <c r="S157" s="87"/>
      <c r="V157" s="101"/>
    </row>
    <row r="158" spans="2:22" s="54" customFormat="1" x14ac:dyDescent="0.2">
      <c r="B158" s="88"/>
      <c r="D158" s="89"/>
      <c r="E158" s="89"/>
      <c r="G158" s="87"/>
      <c r="J158" s="101"/>
      <c r="S158" s="87"/>
      <c r="V158" s="101"/>
    </row>
    <row r="159" spans="2:22" s="54" customFormat="1" x14ac:dyDescent="0.2">
      <c r="B159" s="88"/>
      <c r="D159" s="89"/>
      <c r="E159" s="89"/>
      <c r="G159" s="87"/>
      <c r="J159" s="101"/>
      <c r="S159" s="87"/>
      <c r="V159" s="101"/>
    </row>
    <row r="160" spans="2:22" s="54" customFormat="1" x14ac:dyDescent="0.2">
      <c r="B160" s="88"/>
      <c r="D160" s="89"/>
      <c r="E160" s="89"/>
      <c r="G160" s="87"/>
      <c r="J160" s="101"/>
      <c r="S160" s="87"/>
      <c r="V160" s="101"/>
    </row>
    <row r="161" spans="2:22" s="54" customFormat="1" x14ac:dyDescent="0.2">
      <c r="B161" s="88"/>
      <c r="D161" s="89"/>
      <c r="E161" s="89"/>
      <c r="G161" s="87"/>
      <c r="J161" s="101"/>
      <c r="S161" s="87"/>
      <c r="V161" s="101"/>
    </row>
    <row r="162" spans="2:22" s="54" customFormat="1" x14ac:dyDescent="0.2">
      <c r="B162" s="88"/>
      <c r="D162" s="89"/>
      <c r="E162" s="89"/>
      <c r="G162" s="87"/>
      <c r="J162" s="101"/>
      <c r="S162" s="87"/>
      <c r="V162" s="101"/>
    </row>
    <row r="163" spans="2:22" s="54" customFormat="1" x14ac:dyDescent="0.2">
      <c r="B163" s="88"/>
      <c r="D163" s="89"/>
      <c r="E163" s="89"/>
      <c r="G163" s="87"/>
      <c r="J163" s="101"/>
      <c r="S163" s="87"/>
      <c r="V163" s="101"/>
    </row>
    <row r="164" spans="2:22" s="54" customFormat="1" x14ac:dyDescent="0.2">
      <c r="B164" s="88"/>
      <c r="D164" s="89"/>
      <c r="E164" s="89"/>
      <c r="G164" s="87"/>
      <c r="J164" s="101"/>
      <c r="S164" s="87"/>
      <c r="V164" s="101"/>
    </row>
    <row r="165" spans="2:22" s="54" customFormat="1" x14ac:dyDescent="0.2">
      <c r="B165" s="88"/>
      <c r="D165" s="89"/>
      <c r="E165" s="89"/>
      <c r="G165" s="87"/>
      <c r="J165" s="101"/>
      <c r="S165" s="87"/>
      <c r="V165" s="101"/>
    </row>
    <row r="166" spans="2:22" s="54" customFormat="1" x14ac:dyDescent="0.2">
      <c r="B166" s="88"/>
      <c r="D166" s="89"/>
      <c r="E166" s="89"/>
      <c r="G166" s="87"/>
      <c r="J166" s="101"/>
      <c r="S166" s="87"/>
      <c r="V166" s="101"/>
    </row>
    <row r="167" spans="2:22" s="54" customFormat="1" x14ac:dyDescent="0.2">
      <c r="B167" s="88"/>
      <c r="D167" s="89"/>
      <c r="E167" s="89"/>
      <c r="G167" s="87"/>
      <c r="J167" s="101"/>
      <c r="S167" s="87"/>
      <c r="V167" s="101"/>
    </row>
    <row r="168" spans="2:22" s="54" customFormat="1" x14ac:dyDescent="0.2">
      <c r="B168" s="88"/>
      <c r="D168" s="89"/>
      <c r="E168" s="89"/>
      <c r="G168" s="87"/>
      <c r="J168" s="101"/>
      <c r="S168" s="87"/>
      <c r="V168" s="101"/>
    </row>
    <row r="169" spans="2:22" s="54" customFormat="1" x14ac:dyDescent="0.2">
      <c r="B169" s="88"/>
      <c r="D169" s="89"/>
      <c r="E169" s="89"/>
      <c r="G169" s="87"/>
      <c r="J169" s="101"/>
      <c r="S169" s="87"/>
      <c r="V169" s="101"/>
    </row>
    <row r="170" spans="2:22" s="54" customFormat="1" x14ac:dyDescent="0.2">
      <c r="B170" s="88"/>
      <c r="D170" s="89"/>
      <c r="E170" s="89"/>
      <c r="G170" s="87"/>
      <c r="J170" s="101"/>
      <c r="S170" s="87"/>
      <c r="V170" s="101"/>
    </row>
    <row r="171" spans="2:22" s="54" customFormat="1" x14ac:dyDescent="0.2">
      <c r="B171" s="88"/>
      <c r="D171" s="89"/>
      <c r="E171" s="89"/>
      <c r="G171" s="87"/>
      <c r="J171" s="101"/>
      <c r="S171" s="87"/>
      <c r="V171" s="101"/>
    </row>
    <row r="172" spans="2:22" s="54" customFormat="1" x14ac:dyDescent="0.2">
      <c r="B172" s="88"/>
      <c r="D172" s="89"/>
      <c r="E172" s="89"/>
      <c r="G172" s="87"/>
      <c r="J172" s="101"/>
      <c r="S172" s="87"/>
      <c r="V172" s="101"/>
    </row>
    <row r="173" spans="2:22" s="54" customFormat="1" x14ac:dyDescent="0.2">
      <c r="B173" s="88"/>
      <c r="D173" s="89"/>
      <c r="E173" s="89"/>
      <c r="G173" s="87"/>
      <c r="J173" s="101"/>
      <c r="S173" s="87"/>
      <c r="V173" s="101"/>
    </row>
    <row r="174" spans="2:22" s="54" customFormat="1" x14ac:dyDescent="0.2">
      <c r="B174" s="88"/>
      <c r="D174" s="89"/>
      <c r="E174" s="89"/>
      <c r="G174" s="87"/>
      <c r="J174" s="101"/>
      <c r="S174" s="87"/>
      <c r="V174" s="101"/>
    </row>
    <row r="175" spans="2:22" s="54" customFormat="1" x14ac:dyDescent="0.2">
      <c r="B175" s="88"/>
      <c r="D175" s="89"/>
      <c r="E175" s="89"/>
      <c r="G175" s="87"/>
      <c r="J175" s="101"/>
      <c r="S175" s="87"/>
      <c r="V175" s="101"/>
    </row>
    <row r="176" spans="2:22" s="54" customFormat="1" x14ac:dyDescent="0.2">
      <c r="B176" s="88"/>
      <c r="D176" s="89"/>
      <c r="E176" s="89"/>
      <c r="G176" s="87"/>
      <c r="J176" s="101"/>
      <c r="S176" s="87"/>
      <c r="V176" s="101"/>
    </row>
    <row r="177" spans="2:22" s="54" customFormat="1" x14ac:dyDescent="0.2">
      <c r="B177" s="88"/>
      <c r="D177" s="89"/>
      <c r="E177" s="89"/>
      <c r="G177" s="87"/>
      <c r="J177" s="101"/>
      <c r="S177" s="87"/>
      <c r="V177" s="101"/>
    </row>
    <row r="178" spans="2:22" s="54" customFormat="1" x14ac:dyDescent="0.2">
      <c r="B178" s="88"/>
      <c r="D178" s="89"/>
      <c r="E178" s="89"/>
      <c r="G178" s="87"/>
      <c r="J178" s="101"/>
      <c r="S178" s="87"/>
      <c r="V178" s="101"/>
    </row>
    <row r="179" spans="2:22" s="54" customFormat="1" x14ac:dyDescent="0.2">
      <c r="B179" s="88"/>
      <c r="D179" s="89"/>
      <c r="E179" s="89"/>
      <c r="G179" s="87"/>
      <c r="J179" s="101"/>
      <c r="S179" s="87"/>
      <c r="V179" s="101"/>
    </row>
    <row r="180" spans="2:22" s="54" customFormat="1" x14ac:dyDescent="0.2">
      <c r="B180" s="88"/>
      <c r="D180" s="89"/>
      <c r="E180" s="89"/>
      <c r="G180" s="87"/>
      <c r="J180" s="101"/>
      <c r="S180" s="87"/>
      <c r="V180" s="101"/>
    </row>
    <row r="181" spans="2:22" s="54" customFormat="1" x14ac:dyDescent="0.2">
      <c r="B181" s="88"/>
      <c r="D181" s="89"/>
      <c r="E181" s="89"/>
      <c r="G181" s="87"/>
      <c r="J181" s="101"/>
      <c r="S181" s="87"/>
      <c r="V181" s="101"/>
    </row>
    <row r="182" spans="2:22" s="54" customFormat="1" x14ac:dyDescent="0.2">
      <c r="B182" s="88"/>
      <c r="D182" s="89"/>
      <c r="E182" s="89"/>
      <c r="G182" s="87"/>
      <c r="J182" s="101"/>
      <c r="S182" s="87"/>
      <c r="V182" s="101"/>
    </row>
    <row r="183" spans="2:22" s="54" customFormat="1" x14ac:dyDescent="0.2">
      <c r="B183" s="88"/>
      <c r="D183" s="89"/>
      <c r="E183" s="89"/>
      <c r="G183" s="87"/>
      <c r="J183" s="101"/>
      <c r="S183" s="87"/>
      <c r="V183" s="101"/>
    </row>
    <row r="184" spans="2:22" s="54" customFormat="1" x14ac:dyDescent="0.2">
      <c r="B184" s="88"/>
      <c r="D184" s="89"/>
      <c r="E184" s="89"/>
      <c r="G184" s="87"/>
      <c r="J184" s="101"/>
      <c r="S184" s="87"/>
      <c r="V184" s="101"/>
    </row>
    <row r="185" spans="2:22" s="54" customFormat="1" x14ac:dyDescent="0.2">
      <c r="B185" s="88"/>
      <c r="D185" s="89"/>
      <c r="E185" s="89"/>
      <c r="G185" s="87"/>
      <c r="J185" s="101"/>
      <c r="S185" s="87"/>
      <c r="V185" s="101"/>
    </row>
    <row r="186" spans="2:22" s="54" customFormat="1" x14ac:dyDescent="0.2">
      <c r="B186" s="88"/>
      <c r="D186" s="89"/>
      <c r="E186" s="89"/>
      <c r="G186" s="87"/>
      <c r="J186" s="101"/>
      <c r="S186" s="87"/>
      <c r="V186" s="101"/>
    </row>
    <row r="187" spans="2:22" s="54" customFormat="1" x14ac:dyDescent="0.2">
      <c r="B187" s="88"/>
      <c r="D187" s="89"/>
      <c r="E187" s="89"/>
      <c r="G187" s="87"/>
      <c r="J187" s="101"/>
      <c r="S187" s="87"/>
      <c r="V187" s="101"/>
    </row>
    <row r="188" spans="2:22" s="54" customFormat="1" x14ac:dyDescent="0.2">
      <c r="B188" s="88"/>
      <c r="D188" s="89"/>
      <c r="E188" s="89"/>
      <c r="G188" s="87"/>
      <c r="J188" s="101"/>
      <c r="S188" s="87"/>
      <c r="V188" s="101"/>
    </row>
    <row r="189" spans="2:22" s="54" customFormat="1" x14ac:dyDescent="0.2">
      <c r="B189" s="88"/>
      <c r="D189" s="89"/>
      <c r="E189" s="89"/>
      <c r="G189" s="87"/>
      <c r="J189" s="101"/>
      <c r="S189" s="87"/>
      <c r="V189" s="101"/>
    </row>
    <row r="190" spans="2:22" s="54" customFormat="1" x14ac:dyDescent="0.2">
      <c r="B190" s="88"/>
      <c r="D190" s="89"/>
      <c r="E190" s="89"/>
      <c r="G190" s="87"/>
      <c r="J190" s="101"/>
      <c r="S190" s="87"/>
      <c r="V190" s="101"/>
    </row>
    <row r="191" spans="2:22" s="54" customFormat="1" x14ac:dyDescent="0.2">
      <c r="B191" s="88"/>
      <c r="D191" s="89"/>
      <c r="E191" s="89"/>
      <c r="G191" s="87"/>
      <c r="J191" s="101"/>
      <c r="S191" s="87"/>
      <c r="V191" s="101"/>
    </row>
    <row r="192" spans="2:22" s="54" customFormat="1" x14ac:dyDescent="0.2">
      <c r="B192" s="88"/>
      <c r="D192" s="89"/>
      <c r="E192" s="89"/>
      <c r="G192" s="87"/>
      <c r="J192" s="101"/>
      <c r="S192" s="87"/>
      <c r="V192" s="101"/>
    </row>
    <row r="193" spans="2:22" s="54" customFormat="1" x14ac:dyDescent="0.2">
      <c r="B193" s="88"/>
      <c r="D193" s="89"/>
      <c r="E193" s="89"/>
      <c r="G193" s="87"/>
      <c r="J193" s="101"/>
      <c r="S193" s="87"/>
      <c r="V193" s="101"/>
    </row>
    <row r="194" spans="2:22" s="54" customFormat="1" x14ac:dyDescent="0.2">
      <c r="B194" s="88"/>
      <c r="D194" s="89"/>
      <c r="E194" s="89"/>
      <c r="G194" s="87"/>
      <c r="J194" s="101"/>
      <c r="S194" s="87"/>
      <c r="V194" s="101"/>
    </row>
    <row r="195" spans="2:22" s="54" customFormat="1" x14ac:dyDescent="0.2">
      <c r="B195" s="88"/>
      <c r="D195" s="89"/>
      <c r="E195" s="89"/>
      <c r="G195" s="87"/>
      <c r="J195" s="101"/>
      <c r="S195" s="87"/>
      <c r="V195" s="101"/>
    </row>
    <row r="196" spans="2:22" s="54" customFormat="1" x14ac:dyDescent="0.2">
      <c r="B196" s="88"/>
      <c r="D196" s="89"/>
      <c r="E196" s="89"/>
      <c r="G196" s="87"/>
      <c r="J196" s="101"/>
      <c r="S196" s="87"/>
      <c r="V196" s="101"/>
    </row>
  </sheetData>
  <autoFilter ref="B2:AA89" xr:uid="{00000000-0009-0000-0000-000000000000}"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42">
    <mergeCell ref="A2:A5"/>
    <mergeCell ref="E1:AA1"/>
    <mergeCell ref="S4:S5"/>
    <mergeCell ref="T4:T5"/>
    <mergeCell ref="U4:U5"/>
    <mergeCell ref="V4:V5"/>
    <mergeCell ref="N4:N5"/>
    <mergeCell ref="O4:O5"/>
    <mergeCell ref="P4:P5"/>
    <mergeCell ref="B89:C89"/>
    <mergeCell ref="G4:G5"/>
    <mergeCell ref="H4:H5"/>
    <mergeCell ref="I4:I5"/>
    <mergeCell ref="J4:J5"/>
    <mergeCell ref="B2:B5"/>
    <mergeCell ref="C2:C5"/>
    <mergeCell ref="D2:D5"/>
    <mergeCell ref="E2:E5"/>
    <mergeCell ref="F2:F5"/>
    <mergeCell ref="G2:J2"/>
    <mergeCell ref="G3:J3"/>
    <mergeCell ref="D95:F95"/>
    <mergeCell ref="Z89:AA89"/>
    <mergeCell ref="W89:Y89"/>
    <mergeCell ref="K4:K5"/>
    <mergeCell ref="L4:L5"/>
    <mergeCell ref="M4:M5"/>
    <mergeCell ref="R4:R5"/>
    <mergeCell ref="W2:W5"/>
    <mergeCell ref="X2:X5"/>
    <mergeCell ref="Y2:Y5"/>
    <mergeCell ref="Z2:Z5"/>
    <mergeCell ref="AA2:AA5"/>
    <mergeCell ref="K3:R3"/>
    <mergeCell ref="K2:V2"/>
    <mergeCell ref="Q4:Q5"/>
    <mergeCell ref="S3:V3"/>
    <mergeCell ref="B92:C93"/>
    <mergeCell ref="D91:F91"/>
    <mergeCell ref="D92:F92"/>
    <mergeCell ref="D93:F93"/>
    <mergeCell ref="D94:F94"/>
  </mergeCells>
  <pageMargins left="0.25" right="0.25" top="0.75" bottom="0.75" header="0.3" footer="0.3"/>
  <pageSetup paperSize="9" scale="68" fitToHeight="3" orientation="landscape" r:id="rId1"/>
  <headerFooter>
    <oddFooter>&amp;RStr. &amp;P/&amp;N</oddFooter>
  </headerFooter>
  <rowBreaks count="1" manualBreakCount="1">
    <brk id="75" min="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2"/>
  <sheetViews>
    <sheetView showGridLines="0" zoomScale="81" zoomScaleNormal="81" workbookViewId="0">
      <selection activeCell="E10" sqref="E10"/>
    </sheetView>
  </sheetViews>
  <sheetFormatPr defaultColWidth="8.7109375" defaultRowHeight="12.75" x14ac:dyDescent="0.2"/>
  <cols>
    <col min="1" max="1" width="1.7109375" style="1" customWidth="1"/>
    <col min="2" max="2" width="22.28515625" style="1" customWidth="1"/>
    <col min="3" max="3" width="12.28515625" style="1" customWidth="1"/>
    <col min="4" max="4" width="14.28515625" style="1" customWidth="1"/>
    <col min="5" max="5" width="12" style="1" customWidth="1"/>
    <col min="6" max="7" width="11.7109375" style="1" customWidth="1"/>
    <col min="8" max="8" width="12.28515625" style="1" customWidth="1"/>
    <col min="9" max="17" width="12" style="1" customWidth="1"/>
    <col min="18" max="18" width="12" style="1" bestFit="1" customWidth="1"/>
    <col min="19" max="20" width="12" style="1" customWidth="1"/>
    <col min="21" max="21" width="12.28515625" style="1" customWidth="1"/>
    <col min="22" max="16384" width="8.7109375" style="1"/>
  </cols>
  <sheetData>
    <row r="2" spans="2:21" ht="28.9" customHeight="1" x14ac:dyDescent="0.2">
      <c r="B2" s="12" t="s">
        <v>30</v>
      </c>
    </row>
    <row r="3" spans="2:21" ht="13.9" customHeight="1" x14ac:dyDescent="0.2">
      <c r="B3" s="138" t="s">
        <v>10</v>
      </c>
      <c r="C3" s="129" t="s">
        <v>7</v>
      </c>
      <c r="D3" s="130" t="s">
        <v>8</v>
      </c>
      <c r="E3" s="135" t="s">
        <v>32</v>
      </c>
      <c r="F3" s="135"/>
      <c r="G3" s="135"/>
      <c r="H3" s="135"/>
      <c r="I3" s="128" t="s">
        <v>0</v>
      </c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36" t="s">
        <v>41</v>
      </c>
    </row>
    <row r="4" spans="2:21" ht="19.149999999999999" customHeight="1" x14ac:dyDescent="0.2">
      <c r="B4" s="139"/>
      <c r="C4" s="129"/>
      <c r="D4" s="130"/>
      <c r="E4" s="137" t="s">
        <v>15</v>
      </c>
      <c r="F4" s="137"/>
      <c r="G4" s="137"/>
      <c r="H4" s="137"/>
      <c r="I4" s="130" t="s">
        <v>40</v>
      </c>
      <c r="J4" s="130"/>
      <c r="K4" s="130"/>
      <c r="L4" s="130"/>
      <c r="M4" s="130"/>
      <c r="N4" s="130"/>
      <c r="O4" s="130"/>
      <c r="P4" s="130"/>
      <c r="Q4" s="130" t="s">
        <v>26</v>
      </c>
      <c r="R4" s="130"/>
      <c r="S4" s="130"/>
      <c r="T4" s="130"/>
      <c r="U4" s="136"/>
    </row>
    <row r="5" spans="2:21" ht="13.15" customHeight="1" x14ac:dyDescent="0.2">
      <c r="B5" s="139"/>
      <c r="C5" s="129"/>
      <c r="D5" s="130"/>
      <c r="E5" s="141" t="s">
        <v>1</v>
      </c>
      <c r="F5" s="141" t="s">
        <v>2</v>
      </c>
      <c r="G5" s="141" t="s">
        <v>3</v>
      </c>
      <c r="H5" s="141" t="s">
        <v>4</v>
      </c>
      <c r="I5" s="119" t="s">
        <v>5</v>
      </c>
      <c r="J5" s="119" t="s">
        <v>20</v>
      </c>
      <c r="K5" s="119" t="s">
        <v>21</v>
      </c>
      <c r="L5" s="119" t="s">
        <v>22</v>
      </c>
      <c r="M5" s="119" t="s">
        <v>23</v>
      </c>
      <c r="N5" s="119" t="s">
        <v>24</v>
      </c>
      <c r="O5" s="119" t="s">
        <v>25</v>
      </c>
      <c r="P5" s="119" t="s">
        <v>6</v>
      </c>
      <c r="Q5" s="134" t="s">
        <v>1</v>
      </c>
      <c r="R5" s="134" t="s">
        <v>2</v>
      </c>
      <c r="S5" s="134" t="s">
        <v>3</v>
      </c>
      <c r="T5" s="134" t="s">
        <v>4</v>
      </c>
      <c r="U5" s="136"/>
    </row>
    <row r="6" spans="2:21" ht="13.15" customHeight="1" x14ac:dyDescent="0.2">
      <c r="B6" s="140"/>
      <c r="C6" s="129"/>
      <c r="D6" s="130"/>
      <c r="E6" s="141"/>
      <c r="F6" s="141"/>
      <c r="G6" s="141"/>
      <c r="H6" s="141"/>
      <c r="I6" s="119"/>
      <c r="J6" s="119"/>
      <c r="K6" s="119"/>
      <c r="L6" s="119"/>
      <c r="M6" s="119"/>
      <c r="N6" s="119"/>
      <c r="O6" s="119"/>
      <c r="P6" s="119"/>
      <c r="Q6" s="134"/>
      <c r="R6" s="134"/>
      <c r="S6" s="134"/>
      <c r="T6" s="134"/>
      <c r="U6" s="136"/>
    </row>
    <row r="7" spans="2:21" ht="40.9" customHeight="1" x14ac:dyDescent="0.25">
      <c r="B7" s="10" t="s">
        <v>11</v>
      </c>
      <c r="C7" s="8">
        <f>SUMIF('Plan 2023'!$AA7:$AA85,"ES",'Plan 2023'!E7:E85)</f>
        <v>3470000</v>
      </c>
      <c r="D7" s="7">
        <f>SUMIF('Plan 2023'!$AA7:$AA85,"ES",'Plan 2023'!F7:F85)</f>
        <v>547615</v>
      </c>
      <c r="E7" s="8">
        <f>SUMIF('Plan 2023'!$AA7:$AA85,"ES",'Plan 2023'!G7:G85)</f>
        <v>441500</v>
      </c>
      <c r="F7" s="8">
        <f>SUMIF('Plan 2023'!$AA7:$AA85,"ES",'Plan 2023'!H7:H85)</f>
        <v>0</v>
      </c>
      <c r="G7" s="8">
        <f>SUMIF('Plan 2023'!$AA7:$AA85,"ES",'Plan 2023'!I7:I85)</f>
        <v>0</v>
      </c>
      <c r="H7" s="9">
        <f>SUMIF('Plan 2023'!$AA7:$AA85,"ES",'Plan 2023'!J7:J85)</f>
        <v>441500</v>
      </c>
      <c r="I7" s="8">
        <f>SUMIF('Plan 2023'!$AA7:$AA85,"ES",'Plan 2023'!K7:K85)</f>
        <v>0</v>
      </c>
      <c r="J7" s="8">
        <f>SUMIF('Plan 2023'!$AA7:$AA85,"ES",'Plan 2023'!L7:L85)</f>
        <v>0</v>
      </c>
      <c r="K7" s="8">
        <f>SUMIF('Plan 2023'!$AA7:$AA85,"ES",'Plan 2023'!M7:M85)</f>
        <v>0</v>
      </c>
      <c r="L7" s="8">
        <f>SUMIF('Plan 2023'!$AA7:$AA85,"ES",'Plan 2023'!N7:N85)</f>
        <v>0</v>
      </c>
      <c r="M7" s="8">
        <f>SUMIF('Plan 2023'!$AA7:$AA85,"ES",'Plan 2023'!O7:O85)</f>
        <v>0</v>
      </c>
      <c r="N7" s="8">
        <f>SUMIF('Plan 2023'!$AA7:$AA85,"ES",'Plan 2023'!P7:P85)</f>
        <v>0</v>
      </c>
      <c r="O7" s="8">
        <f>SUMIF('Plan 2023'!$AA7:$AA85,"ES",'Plan 2023'!Q7:Q85)</f>
        <v>146115</v>
      </c>
      <c r="P7" s="8">
        <f>SUMIF('Plan 2023'!$AA7:$AA85,"ES",'Plan 2023'!R7:R85)</f>
        <v>45000</v>
      </c>
      <c r="Q7" s="9">
        <f>SUMIF('Plan 2023'!$AA7:$AA85,"ES",'Plan 2023'!S7:S85)</f>
        <v>106115</v>
      </c>
      <c r="R7" s="8">
        <f>SUMIF('Plan 2023'!$AA7:$AA85,"ES",'Plan 2023'!T7:T85)</f>
        <v>0</v>
      </c>
      <c r="S7" s="8">
        <f>SUMIF('Plan 2023'!$AA7:$AA85,"ES",'Plan 2023'!U7:U85)</f>
        <v>0</v>
      </c>
      <c r="T7" s="9">
        <f>SUMIF('Plan 2023'!$AA7:$AA85,"ES",'Plan 2023'!V7:V85)</f>
        <v>106115</v>
      </c>
      <c r="U7" s="28">
        <f>COUNTIF('Plan 2023'!$AA7:$AA85,"ES")</f>
        <v>23</v>
      </c>
    </row>
    <row r="8" spans="2:21" ht="40.9" customHeight="1" x14ac:dyDescent="0.25">
      <c r="B8" s="10" t="s">
        <v>12</v>
      </c>
      <c r="C8" s="8">
        <f>SUMIF('Plan 2023'!$AA7:$AA85,"DS",'Plan 2023'!E7:E85)</f>
        <v>14214650</v>
      </c>
      <c r="D8" s="7">
        <f>SUMIF('Plan 2023'!$AA7:$AA85,"DS",'Plan 2023'!F7:F85)</f>
        <v>4180000</v>
      </c>
      <c r="E8" s="8">
        <f>SUMIF('Plan 2023'!$AA7:$AA85,"DS",'Plan 2023'!G7:G85)</f>
        <v>3145700</v>
      </c>
      <c r="F8" s="8">
        <f>SUMIF('Plan 2023'!$AA7:$AA85,"DS",'Plan 2023'!H7:H85)</f>
        <v>0</v>
      </c>
      <c r="G8" s="8">
        <f>SUMIF('Plan 2023'!$AA7:$AA85,"DS",'Plan 2023'!I7:I85)</f>
        <v>0</v>
      </c>
      <c r="H8" s="9">
        <f>SUMIF('Plan 2023'!$AA7:$AA85,"DS",'Plan 2023'!J7:J85)</f>
        <v>3145700</v>
      </c>
      <c r="I8" s="8">
        <f>SUMIF('Plan 2023'!$AA7:$AA85,"DS",'Plan 2023'!K7:K85)</f>
        <v>0</v>
      </c>
      <c r="J8" s="8">
        <f>SUMIF('Plan 2023'!$AA7:$AA85,"DS",'Plan 2023'!L7:L85)</f>
        <v>33000</v>
      </c>
      <c r="K8" s="8">
        <f>SUMIF('Plan 2023'!$AA7:$AA85,"DS",'Plan 2023'!M7:M85)</f>
        <v>30000</v>
      </c>
      <c r="L8" s="8">
        <f>SUMIF('Plan 2023'!$AA7:$AA85,"DS",'Plan 2023'!N7:N85)</f>
        <v>35000</v>
      </c>
      <c r="M8" s="8">
        <f>SUMIF('Plan 2023'!$AA7:$AA85,"DS",'Plan 2023'!O7:O85)</f>
        <v>7000</v>
      </c>
      <c r="N8" s="8">
        <f>SUMIF('Plan 2023'!$AA7:$AA85,"DS",'Plan 2023'!P7:P85)</f>
        <v>0</v>
      </c>
      <c r="O8" s="8">
        <f>SUMIF('Plan 2023'!$AA7:$AA85,"DS",'Plan 2023'!Q7:Q85)</f>
        <v>892749</v>
      </c>
      <c r="P8" s="8">
        <f>SUMIF('Plan 2023'!$AA7:$AA85,"DS",'Plan 2023'!R7:R85)</f>
        <v>12000</v>
      </c>
      <c r="Q8" s="9">
        <f>SUMIF('Plan 2023'!$AA7:$AA85,"DS",'Plan 2023'!S7:S85)</f>
        <v>994300</v>
      </c>
      <c r="R8" s="8">
        <f>SUMIF('Plan 2023'!$AA7:$AA85,"DS",'Plan 2023'!T7:T85)</f>
        <v>0</v>
      </c>
      <c r="S8" s="8">
        <f>SUMIF('Plan 2023'!$AA7:$AA85,"DS",'Plan 2023'!U7:U85)</f>
        <v>0</v>
      </c>
      <c r="T8" s="9">
        <f>SUMIF('Plan 2023'!$AA7:$AA85,"DS",'Plan 2023'!V7:V85)</f>
        <v>994300</v>
      </c>
      <c r="U8" s="28">
        <f>COUNTIF('Plan 2023'!$AA7:$AA85,"DS")</f>
        <v>40</v>
      </c>
    </row>
    <row r="9" spans="2:21" ht="48.75" customHeight="1" x14ac:dyDescent="0.25">
      <c r="B9" s="10" t="s">
        <v>52</v>
      </c>
      <c r="C9" s="8">
        <f>SUMIF('Plan 2023'!$AA7:$AA85,"SO",'Plan 2023'!E7:E85)</f>
        <v>3224000</v>
      </c>
      <c r="D9" s="7">
        <f>SUMIF('Plan 2023'!$AA7:$AA85,"SO",'Plan 2023'!F7:F85)</f>
        <v>1424000</v>
      </c>
      <c r="E9" s="8">
        <f>SUMIF('Plan 2023'!$AA7:$AA85,"SO",'Plan 2023'!G7:G85)</f>
        <v>124000</v>
      </c>
      <c r="F9" s="8">
        <f>SUMIF('Plan 2023'!$AA7:$AA85,"SO",'Plan 2023'!H7:H85)</f>
        <v>0</v>
      </c>
      <c r="G9" s="8">
        <f>SUMIF('Plan 2023'!$AA7:$AA85,"SO",'Plan 2023'!I7:I85)</f>
        <v>0</v>
      </c>
      <c r="H9" s="9">
        <f>SUMIF('Plan 2023'!$AA7:$AA85,"SO",'Plan 2023'!J7:J85)</f>
        <v>124000</v>
      </c>
      <c r="I9" s="8">
        <f>SUMIF('Plan 2023'!$AA7:$AA85,"SO",'Plan 2023'!K7:K85)</f>
        <v>0</v>
      </c>
      <c r="J9" s="8">
        <f>SUMIF('Plan 2023'!$AA7:$AA85,"SO",'Plan 2023'!L7:L85)</f>
        <v>910000</v>
      </c>
      <c r="K9" s="8">
        <f>SUMIF('Plan 2023'!$AA7:$AA85,"SO",'Plan 2023'!M7:M85)</f>
        <v>30000</v>
      </c>
      <c r="L9" s="8">
        <f>SUMIF('Plan 2023'!$AA7:$AA85,"SO",'Plan 2023'!N7:N85)</f>
        <v>0</v>
      </c>
      <c r="M9" s="8">
        <f>SUMIF('Plan 2023'!$AA7:$AA85,"SO",'Plan 2023'!O7:O85)</f>
        <v>0</v>
      </c>
      <c r="N9" s="8">
        <f>SUMIF('Plan 2023'!$AA7:$AA85,"SO",'Plan 2023'!P7:P85)</f>
        <v>0</v>
      </c>
      <c r="O9" s="8">
        <f>SUMIF('Plan 2023'!$AA7:$AA85,"SO",'Plan 2023'!Q7:Q85)</f>
        <v>10000</v>
      </c>
      <c r="P9" s="8">
        <f>SUMIF('Plan 2023'!$AA7:$AA85,"SO",'Plan 2023'!R7:R85)</f>
        <v>0</v>
      </c>
      <c r="Q9" s="9">
        <f>SUMIF('Plan 2023'!$AA7:$AA85,"SO",'Plan 2023'!S7:S85)</f>
        <v>1300000</v>
      </c>
      <c r="R9" s="8">
        <f>SUMIF('Plan 2023'!$AA7:$AA85,"SO",'Plan 2023'!T7:T85)</f>
        <v>0</v>
      </c>
      <c r="S9" s="8">
        <f>SUMIF('Plan 2023'!$AA7:$AA85,"SO",'Plan 2023'!U7:U85)</f>
        <v>0</v>
      </c>
      <c r="T9" s="9">
        <f>SUMIF('Plan 2023'!$AA7:$AA85,"SO",'Plan 2023'!V7:V85)</f>
        <v>1300000</v>
      </c>
      <c r="U9" s="28">
        <f>COUNTIF('Plan 2023'!$AA7:$AA85,"SO")</f>
        <v>16</v>
      </c>
    </row>
    <row r="10" spans="2:21" ht="40.9" customHeight="1" x14ac:dyDescent="0.3">
      <c r="B10" s="11" t="s">
        <v>13</v>
      </c>
      <c r="C10" s="9">
        <f>SUM(C7:C9)</f>
        <v>20908650</v>
      </c>
      <c r="D10" s="7">
        <f t="shared" ref="D10:T10" si="0">SUM(D7:D9)</f>
        <v>6151615</v>
      </c>
      <c r="E10" s="9">
        <f t="shared" si="0"/>
        <v>3711200</v>
      </c>
      <c r="F10" s="9">
        <f t="shared" si="0"/>
        <v>0</v>
      </c>
      <c r="G10" s="9">
        <f t="shared" si="0"/>
        <v>0</v>
      </c>
      <c r="H10" s="9">
        <f t="shared" si="0"/>
        <v>3711200</v>
      </c>
      <c r="I10" s="9">
        <f t="shared" si="0"/>
        <v>0</v>
      </c>
      <c r="J10" s="9">
        <f t="shared" si="0"/>
        <v>943000</v>
      </c>
      <c r="K10" s="9">
        <f t="shared" si="0"/>
        <v>60000</v>
      </c>
      <c r="L10" s="9">
        <f t="shared" si="0"/>
        <v>35000</v>
      </c>
      <c r="M10" s="9">
        <f t="shared" si="0"/>
        <v>7000</v>
      </c>
      <c r="N10" s="9">
        <f t="shared" si="0"/>
        <v>0</v>
      </c>
      <c r="O10" s="9">
        <f t="shared" si="0"/>
        <v>1048864</v>
      </c>
      <c r="P10" s="9">
        <f t="shared" si="0"/>
        <v>57000</v>
      </c>
      <c r="Q10" s="9">
        <f t="shared" si="0"/>
        <v>2400415</v>
      </c>
      <c r="R10" s="9">
        <f t="shared" si="0"/>
        <v>0</v>
      </c>
      <c r="S10" s="9">
        <f t="shared" si="0"/>
        <v>0</v>
      </c>
      <c r="T10" s="9">
        <f t="shared" si="0"/>
        <v>2400415</v>
      </c>
      <c r="U10" s="29">
        <f>SUM(U7:U9)</f>
        <v>79</v>
      </c>
    </row>
    <row r="12" spans="2:21" x14ac:dyDescent="0.2">
      <c r="B12" s="3" t="s">
        <v>14</v>
      </c>
    </row>
  </sheetData>
  <sheetProtection sheet="1" objects="1" scenarios="1"/>
  <mergeCells count="25">
    <mergeCell ref="B3:B6"/>
    <mergeCell ref="I4:P4"/>
    <mergeCell ref="I3:T3"/>
    <mergeCell ref="M5:M6"/>
    <mergeCell ref="N5:N6"/>
    <mergeCell ref="O5:O6"/>
    <mergeCell ref="P5:P6"/>
    <mergeCell ref="Q5:Q6"/>
    <mergeCell ref="R5:R6"/>
    <mergeCell ref="S5:S6"/>
    <mergeCell ref="T5:T6"/>
    <mergeCell ref="E5:E6"/>
    <mergeCell ref="F5:F6"/>
    <mergeCell ref="G5:G6"/>
    <mergeCell ref="H5:H6"/>
    <mergeCell ref="C3:C6"/>
    <mergeCell ref="D3:D6"/>
    <mergeCell ref="E3:H3"/>
    <mergeCell ref="U3:U6"/>
    <mergeCell ref="E4:H4"/>
    <mergeCell ref="L5:L6"/>
    <mergeCell ref="I5:I6"/>
    <mergeCell ref="J5:J6"/>
    <mergeCell ref="K5:K6"/>
    <mergeCell ref="Q4:T4"/>
  </mergeCells>
  <pageMargins left="0.34" right="0.23" top="0.72" bottom="1" header="0.5" footer="0.5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showGridLines="0" zoomScale="83" zoomScaleNormal="83" workbookViewId="0">
      <selection activeCell="C9" sqref="C9"/>
    </sheetView>
  </sheetViews>
  <sheetFormatPr defaultColWidth="8.7109375" defaultRowHeight="12.75" x14ac:dyDescent="0.2"/>
  <cols>
    <col min="1" max="1" width="1.7109375" style="1" customWidth="1"/>
    <col min="2" max="2" width="39.28515625" style="1" customWidth="1"/>
    <col min="3" max="5" width="21.28515625" style="1" customWidth="1"/>
    <col min="6" max="16384" width="8.7109375" style="1"/>
  </cols>
  <sheetData>
    <row r="2" spans="2:5" ht="31.9" customHeight="1" x14ac:dyDescent="0.2">
      <c r="B2" s="142" t="s">
        <v>31</v>
      </c>
      <c r="C2" s="143"/>
      <c r="D2" s="143"/>
      <c r="E2" s="144"/>
    </row>
    <row r="3" spans="2:5" x14ac:dyDescent="0.2">
      <c r="B3" s="147" t="s">
        <v>10</v>
      </c>
      <c r="C3" s="130" t="s">
        <v>17</v>
      </c>
      <c r="D3" s="145" t="s">
        <v>32</v>
      </c>
      <c r="E3" s="145" t="s">
        <v>0</v>
      </c>
    </row>
    <row r="4" spans="2:5" x14ac:dyDescent="0.2">
      <c r="B4" s="147"/>
      <c r="C4" s="130"/>
      <c r="D4" s="146"/>
      <c r="E4" s="146"/>
    </row>
    <row r="5" spans="2:5" x14ac:dyDescent="0.2">
      <c r="B5" s="147"/>
      <c r="C5" s="130"/>
      <c r="D5" s="146"/>
      <c r="E5" s="146"/>
    </row>
    <row r="6" spans="2:5" ht="19.899999999999999" customHeight="1" x14ac:dyDescent="0.25">
      <c r="B6" s="6" t="s">
        <v>11</v>
      </c>
      <c r="C6" s="4">
        <f>D6+E6</f>
        <v>547615</v>
      </c>
      <c r="D6" s="4">
        <f>'Ukupno po sektorima'!$E$7</f>
        <v>441500</v>
      </c>
      <c r="E6" s="4">
        <f>'Ukupno po sektorima'!Q7</f>
        <v>106115</v>
      </c>
    </row>
    <row r="7" spans="2:5" ht="19.899999999999999" customHeight="1" x14ac:dyDescent="0.25">
      <c r="B7" s="6" t="s">
        <v>12</v>
      </c>
      <c r="C7" s="4">
        <f>D7+E7</f>
        <v>4140000</v>
      </c>
      <c r="D7" s="4">
        <f>'Ukupno po sektorima'!$E$8</f>
        <v>3145700</v>
      </c>
      <c r="E7" s="4">
        <f>'Ukupno po sektorima'!Q8</f>
        <v>994300</v>
      </c>
    </row>
    <row r="8" spans="2:5" ht="19.899999999999999" customHeight="1" x14ac:dyDescent="0.25">
      <c r="B8" s="6" t="s">
        <v>33</v>
      </c>
      <c r="C8" s="4">
        <f>D8+E8</f>
        <v>1424000</v>
      </c>
      <c r="D8" s="4">
        <f>'Ukupno po sektorima'!$E$9</f>
        <v>124000</v>
      </c>
      <c r="E8" s="4">
        <f>'Ukupno po sektorima'!Q9</f>
        <v>1300000</v>
      </c>
    </row>
    <row r="9" spans="2:5" ht="18" customHeight="1" x14ac:dyDescent="0.3">
      <c r="B9" s="13" t="s">
        <v>16</v>
      </c>
      <c r="C9" s="2">
        <f>SUM(C6:C8)</f>
        <v>6111615</v>
      </c>
      <c r="D9" s="2">
        <f>SUM(D6:D8)</f>
        <v>3711200</v>
      </c>
      <c r="E9" s="2">
        <f>SUM(E6:E8)</f>
        <v>2400415</v>
      </c>
    </row>
    <row r="10" spans="2:5" ht="13.15" customHeight="1" x14ac:dyDescent="0.2">
      <c r="B10" s="147" t="s">
        <v>10</v>
      </c>
      <c r="C10" s="130" t="s">
        <v>18</v>
      </c>
      <c r="D10" s="145" t="s">
        <v>32</v>
      </c>
      <c r="E10" s="145" t="s">
        <v>0</v>
      </c>
    </row>
    <row r="11" spans="2:5" ht="13.15" customHeight="1" x14ac:dyDescent="0.2">
      <c r="B11" s="147"/>
      <c r="C11" s="130"/>
      <c r="D11" s="146"/>
      <c r="E11" s="146"/>
    </row>
    <row r="12" spans="2:5" ht="13.15" customHeight="1" x14ac:dyDescent="0.2">
      <c r="B12" s="147"/>
      <c r="C12" s="130"/>
      <c r="D12" s="146"/>
      <c r="E12" s="146"/>
    </row>
    <row r="13" spans="2:5" ht="19.899999999999999" customHeight="1" x14ac:dyDescent="0.25">
      <c r="B13" s="6" t="s">
        <v>11</v>
      </c>
      <c r="C13" s="4">
        <f>D13+E13</f>
        <v>0</v>
      </c>
      <c r="D13" s="4">
        <f>'Ukupno po sektorima'!$F$7</f>
        <v>0</v>
      </c>
      <c r="E13" s="4">
        <f>'Ukupno po sektorima'!R7</f>
        <v>0</v>
      </c>
    </row>
    <row r="14" spans="2:5" ht="19.899999999999999" customHeight="1" x14ac:dyDescent="0.25">
      <c r="B14" s="6" t="s">
        <v>12</v>
      </c>
      <c r="C14" s="4">
        <f>D14+E14</f>
        <v>0</v>
      </c>
      <c r="D14" s="4">
        <f>'Ukupno po sektorima'!$F$8</f>
        <v>0</v>
      </c>
      <c r="E14" s="4">
        <f>'Ukupno po sektorima'!R8</f>
        <v>0</v>
      </c>
    </row>
    <row r="15" spans="2:5" ht="19.899999999999999" customHeight="1" x14ac:dyDescent="0.25">
      <c r="B15" s="6" t="s">
        <v>33</v>
      </c>
      <c r="C15" s="4">
        <f>D15+E15</f>
        <v>0</v>
      </c>
      <c r="D15" s="4">
        <f>'Ukupno po sektorima'!$F$9</f>
        <v>0</v>
      </c>
      <c r="E15" s="4">
        <f>'Ukupno po sektorima'!R9</f>
        <v>0</v>
      </c>
    </row>
    <row r="16" spans="2:5" ht="18" customHeight="1" x14ac:dyDescent="0.3">
      <c r="B16" s="13" t="s">
        <v>16</v>
      </c>
      <c r="C16" s="2">
        <f>SUM(C13:C15)</f>
        <v>0</v>
      </c>
      <c r="D16" s="2">
        <f>SUM(D13:D15)</f>
        <v>0</v>
      </c>
      <c r="E16" s="2">
        <f>SUM(E13:E15)</f>
        <v>0</v>
      </c>
    </row>
    <row r="17" spans="2:5" ht="13.15" customHeight="1" x14ac:dyDescent="0.2">
      <c r="B17" s="147" t="s">
        <v>10</v>
      </c>
      <c r="C17" s="130" t="s">
        <v>19</v>
      </c>
      <c r="D17" s="145" t="s">
        <v>32</v>
      </c>
      <c r="E17" s="145" t="s">
        <v>0</v>
      </c>
    </row>
    <row r="18" spans="2:5" ht="13.15" customHeight="1" x14ac:dyDescent="0.2">
      <c r="B18" s="147"/>
      <c r="C18" s="130"/>
      <c r="D18" s="146"/>
      <c r="E18" s="146"/>
    </row>
    <row r="19" spans="2:5" ht="13.15" customHeight="1" x14ac:dyDescent="0.2">
      <c r="B19" s="147"/>
      <c r="C19" s="130"/>
      <c r="D19" s="146"/>
      <c r="E19" s="146"/>
    </row>
    <row r="20" spans="2:5" ht="19.899999999999999" customHeight="1" x14ac:dyDescent="0.25">
      <c r="B20" s="6" t="s">
        <v>11</v>
      </c>
      <c r="C20" s="4">
        <f>D20+E20</f>
        <v>0</v>
      </c>
      <c r="D20" s="4">
        <f>'Ukupno po sektorima'!$G$7</f>
        <v>0</v>
      </c>
      <c r="E20" s="4">
        <f>'Ukupno po sektorima'!S7</f>
        <v>0</v>
      </c>
    </row>
    <row r="21" spans="2:5" ht="19.899999999999999" customHeight="1" x14ac:dyDescent="0.25">
      <c r="B21" s="6" t="s">
        <v>12</v>
      </c>
      <c r="C21" s="4">
        <f>D21+E21</f>
        <v>0</v>
      </c>
      <c r="D21" s="4">
        <f>'Ukupno po sektorima'!$G$8</f>
        <v>0</v>
      </c>
      <c r="E21" s="4">
        <f>'Ukupno po sektorima'!S8</f>
        <v>0</v>
      </c>
    </row>
    <row r="22" spans="2:5" ht="19.899999999999999" customHeight="1" x14ac:dyDescent="0.25">
      <c r="B22" s="6" t="s">
        <v>33</v>
      </c>
      <c r="C22" s="4">
        <f>D22+E22</f>
        <v>0</v>
      </c>
      <c r="D22" s="4">
        <f>'Ukupno po sektorima'!$G$9</f>
        <v>0</v>
      </c>
      <c r="E22" s="4">
        <f>'Ukupno po sektorima'!S9</f>
        <v>0</v>
      </c>
    </row>
    <row r="23" spans="2:5" ht="18" customHeight="1" x14ac:dyDescent="0.3">
      <c r="B23" s="13" t="s">
        <v>16</v>
      </c>
      <c r="C23" s="2">
        <f>SUM(C20:C22)</f>
        <v>0</v>
      </c>
      <c r="D23" s="2">
        <f>SUM(D20:D22)</f>
        <v>0</v>
      </c>
      <c r="E23" s="2">
        <f>SUM(E20:E22)</f>
        <v>0</v>
      </c>
    </row>
    <row r="25" spans="2:5" ht="18" customHeight="1" x14ac:dyDescent="0.3">
      <c r="B25" s="5" t="s">
        <v>34</v>
      </c>
      <c r="C25" s="2">
        <f>C9+C16+C23</f>
        <v>6111615</v>
      </c>
      <c r="D25" s="2">
        <f>D9+D16+D23</f>
        <v>3711200</v>
      </c>
      <c r="E25" s="2">
        <f>E9+E16+E23</f>
        <v>2400415</v>
      </c>
    </row>
  </sheetData>
  <sheetProtection sheet="1" objects="1" scenarios="1"/>
  <mergeCells count="13">
    <mergeCell ref="B2:E2"/>
    <mergeCell ref="E17:E19"/>
    <mergeCell ref="B3:B5"/>
    <mergeCell ref="D3:D5"/>
    <mergeCell ref="E3:E5"/>
    <mergeCell ref="C3:C5"/>
    <mergeCell ref="B17:B19"/>
    <mergeCell ref="C17:C19"/>
    <mergeCell ref="D17:D19"/>
    <mergeCell ref="D10:D12"/>
    <mergeCell ref="E10:E12"/>
    <mergeCell ref="B10:B12"/>
    <mergeCell ref="C10:C12"/>
  </mergeCells>
  <pageMargins left="0.43" right="0.31" top="0.72" bottom="1" header="0.5" footer="0.5"/>
  <pageSetup paperSize="9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23"/>
  <sheetViews>
    <sheetView showGridLines="0" topLeftCell="A19" zoomScale="90" zoomScaleNormal="90" zoomScaleSheetLayoutView="28" zoomScalePageLayoutView="44" workbookViewId="0">
      <selection activeCell="P68" sqref="P68"/>
    </sheetView>
  </sheetViews>
  <sheetFormatPr defaultColWidth="8.7109375" defaultRowHeight="12.75" x14ac:dyDescent="0.2"/>
  <cols>
    <col min="1" max="1" width="1.7109375" style="1" customWidth="1"/>
    <col min="2" max="2" width="32.28515625" style="1" customWidth="1"/>
    <col min="3" max="3" width="11.28515625" style="1" customWidth="1"/>
    <col min="4" max="4" width="8.42578125" style="1" customWidth="1"/>
    <col min="5" max="5" width="14.28515625" style="1" customWidth="1"/>
    <col min="6" max="6" width="9.28515625" style="1" customWidth="1"/>
    <col min="7" max="14" width="14.28515625" style="1" customWidth="1"/>
    <col min="15" max="15" width="3" style="1" customWidth="1"/>
    <col min="16" max="16384" width="8.7109375" style="1"/>
  </cols>
  <sheetData>
    <row r="1" spans="2:27" x14ac:dyDescent="0.2">
      <c r="B1" s="20"/>
      <c r="C1" s="20"/>
      <c r="D1" s="20"/>
    </row>
    <row r="2" spans="2:27" ht="23.65" customHeight="1" x14ac:dyDescent="0.2">
      <c r="B2" s="12" t="s">
        <v>47</v>
      </c>
      <c r="C2" s="12"/>
      <c r="D2" s="12"/>
    </row>
    <row r="3" spans="2:27" ht="13.9" customHeight="1" x14ac:dyDescent="0.2">
      <c r="B3" s="164" t="s">
        <v>42</v>
      </c>
      <c r="C3" s="157" t="s">
        <v>43</v>
      </c>
      <c r="D3" s="158"/>
      <c r="E3" s="151" t="s">
        <v>8</v>
      </c>
      <c r="F3" s="152"/>
      <c r="G3" s="135" t="s">
        <v>32</v>
      </c>
      <c r="H3" s="135"/>
      <c r="I3" s="135"/>
      <c r="J3" s="135"/>
      <c r="K3" s="128" t="s">
        <v>0</v>
      </c>
      <c r="L3" s="128"/>
      <c r="M3" s="128"/>
      <c r="N3" s="128"/>
    </row>
    <row r="4" spans="2:27" ht="27.6" customHeight="1" x14ac:dyDescent="0.2">
      <c r="B4" s="165"/>
      <c r="C4" s="159"/>
      <c r="D4" s="160"/>
      <c r="E4" s="153"/>
      <c r="F4" s="154"/>
      <c r="G4" s="137" t="s">
        <v>15</v>
      </c>
      <c r="H4" s="137"/>
      <c r="I4" s="137"/>
      <c r="J4" s="137"/>
      <c r="K4" s="130" t="s">
        <v>26</v>
      </c>
      <c r="L4" s="130"/>
      <c r="M4" s="130"/>
      <c r="N4" s="130"/>
    </row>
    <row r="5" spans="2:27" ht="13.15" customHeight="1" x14ac:dyDescent="0.2">
      <c r="B5" s="165"/>
      <c r="C5" s="161" t="s">
        <v>41</v>
      </c>
      <c r="D5" s="163" t="s">
        <v>44</v>
      </c>
      <c r="E5" s="155" t="s">
        <v>45</v>
      </c>
      <c r="F5" s="155" t="s">
        <v>46</v>
      </c>
      <c r="G5" s="141" t="s">
        <v>1</v>
      </c>
      <c r="H5" s="141" t="s">
        <v>2</v>
      </c>
      <c r="I5" s="141" t="s">
        <v>3</v>
      </c>
      <c r="J5" s="141" t="s">
        <v>4</v>
      </c>
      <c r="K5" s="134" t="s">
        <v>1</v>
      </c>
      <c r="L5" s="134" t="s">
        <v>2</v>
      </c>
      <c r="M5" s="134" t="s">
        <v>3</v>
      </c>
      <c r="N5" s="134" t="s">
        <v>4</v>
      </c>
    </row>
    <row r="6" spans="2:27" ht="13.15" customHeight="1" x14ac:dyDescent="0.2">
      <c r="B6" s="166"/>
      <c r="C6" s="162"/>
      <c r="D6" s="163"/>
      <c r="E6" s="156"/>
      <c r="F6" s="156"/>
      <c r="G6" s="141"/>
      <c r="H6" s="141"/>
      <c r="I6" s="141"/>
      <c r="J6" s="141"/>
      <c r="K6" s="134"/>
      <c r="L6" s="134"/>
      <c r="M6" s="134"/>
      <c r="N6" s="134"/>
    </row>
    <row r="7" spans="2:27" s="19" customFormat="1" ht="33.6" customHeight="1" x14ac:dyDescent="0.25">
      <c r="B7" s="26" t="s">
        <v>56</v>
      </c>
      <c r="C7" s="30">
        <f>COUNTIF('Plan 2023'!$Z7:$Z85,"*A*")</f>
        <v>0</v>
      </c>
      <c r="D7" s="31">
        <f t="shared" ref="D7:D12" si="0">C7/C$13</f>
        <v>0</v>
      </c>
      <c r="E7" s="32">
        <f>SUMIF('Plan 2023'!$Z7:$Z85,"*A*",'Plan 2023'!F7:F85)</f>
        <v>0</v>
      </c>
      <c r="F7" s="31">
        <f t="shared" ref="F7:F12" si="1">E7/E$13</f>
        <v>0</v>
      </c>
      <c r="G7" s="33">
        <f>SUMIF('Plan 2023'!$Z7:$Z85,"*A*",'Plan 2023'!G7:G85)</f>
        <v>0</v>
      </c>
      <c r="H7" s="33">
        <f>SUMIF('Plan 2023'!$Z7:$Z85,"*A*",'Plan 2023'!H7:H85)</f>
        <v>0</v>
      </c>
      <c r="I7" s="33">
        <f>SUMIF('Plan 2023'!$Z7:$Z85,"*A*",'Plan 2023'!I7:I85)</f>
        <v>0</v>
      </c>
      <c r="J7" s="32">
        <f t="shared" ref="J7:J13" si="2">SUM(G7:I7)</f>
        <v>0</v>
      </c>
      <c r="K7" s="33">
        <f>SUMIF('Plan 2023'!$Z7:$Z85,"*A*",'Plan 2023'!S7:S85)</f>
        <v>0</v>
      </c>
      <c r="L7" s="33">
        <f>SUMIF('Plan 2023'!$Z7:$Z85,"*A*",'Plan 2023'!T7:T85)</f>
        <v>0</v>
      </c>
      <c r="M7" s="33">
        <f>SUMIF('Plan 2023'!$Z7:$Z85,"*A*",'Plan 2023'!U7:U85)</f>
        <v>0</v>
      </c>
      <c r="N7" s="32">
        <f t="shared" ref="N7:N13" si="3">SUM(K7:M7)</f>
        <v>0</v>
      </c>
    </row>
    <row r="8" spans="2:27" s="19" customFormat="1" ht="66" customHeight="1" x14ac:dyDescent="0.25">
      <c r="B8" s="26" t="s">
        <v>57</v>
      </c>
      <c r="C8" s="30">
        <f>COUNTIF('Plan 2023'!$Z7:$Z85,"*B*")</f>
        <v>7</v>
      </c>
      <c r="D8" s="31">
        <f t="shared" si="0"/>
        <v>0.14583333333333334</v>
      </c>
      <c r="E8" s="32">
        <f>SUMIF('Plan 2023'!$Z7:$Z85,"*B*",'Plan 2023'!F7:F85)</f>
        <v>64000</v>
      </c>
      <c r="F8" s="31">
        <f t="shared" si="1"/>
        <v>1.1874688637314539E-2</v>
      </c>
      <c r="G8" s="33">
        <f>SUMIF('Plan 2023'!$Z7:$Z85,"*B*",'Plan 2023'!G7:G85)</f>
        <v>54000</v>
      </c>
      <c r="H8" s="33">
        <f>SUMIF('Plan 2023'!$Z7:$Z85,"*B*",'Plan 2023'!H7:H85)</f>
        <v>0</v>
      </c>
      <c r="I8" s="33">
        <f>SUMIF('Plan 2023'!$Z7:$Z85,"*B*",'Plan 2023'!I7:I85)</f>
        <v>0</v>
      </c>
      <c r="J8" s="32">
        <f t="shared" si="2"/>
        <v>54000</v>
      </c>
      <c r="K8" s="33">
        <f>SUMIF('Plan 2023'!$Z7:$Z85,"*B*",'Plan 2023'!S7:S85)</f>
        <v>10000</v>
      </c>
      <c r="L8" s="33">
        <f>SUMIF('Plan 2023'!$Z7:$Z85,"*B*",'Plan 2023'!T7:T85)</f>
        <v>0</v>
      </c>
      <c r="M8" s="33">
        <f>SUMIF('Plan 2023'!$Z7:$Z85,"*B*",'Plan 2023'!U7:U85)</f>
        <v>0</v>
      </c>
      <c r="N8" s="32">
        <f t="shared" si="3"/>
        <v>10000</v>
      </c>
    </row>
    <row r="9" spans="2:27" s="19" customFormat="1" ht="79.150000000000006" customHeight="1" x14ac:dyDescent="0.25">
      <c r="B9" s="26" t="s">
        <v>58</v>
      </c>
      <c r="C9" s="30">
        <f>COUNTIF('Plan 2023'!$Z7:$Z85,"*C*")</f>
        <v>5</v>
      </c>
      <c r="D9" s="31">
        <f t="shared" si="0"/>
        <v>0.10416666666666667</v>
      </c>
      <c r="E9" s="32">
        <f>SUMIF('Plan 2023'!$Z7:$Z85,"*C*",'Plan 2023'!F7:F85)</f>
        <v>1153000</v>
      </c>
      <c r="F9" s="31">
        <f t="shared" si="1"/>
        <v>0.21392993748161973</v>
      </c>
      <c r="G9" s="33">
        <f>SUMIF('Plan 2023'!$Z7:$Z85,"*C*",'Plan 2023'!G7:G85)</f>
        <v>123000</v>
      </c>
      <c r="H9" s="33">
        <f>SUMIF('Plan 2023'!$Z7:$Z85,"*C*",'Plan 2023'!H7:H85)</f>
        <v>0</v>
      </c>
      <c r="I9" s="33">
        <f>SUMIF('Plan 2023'!$Z7:$Z85,"*C*",'Plan 2023'!I7:I85)</f>
        <v>0</v>
      </c>
      <c r="J9" s="32">
        <f t="shared" si="2"/>
        <v>123000</v>
      </c>
      <c r="K9" s="33">
        <f>SUMIF('Plan 2023'!$Z7:$Z85,"*C*",'Plan 2023'!S7:S85)</f>
        <v>1030000</v>
      </c>
      <c r="L9" s="33">
        <f>SUMIF('Plan 2023'!$Z7:$Z85,"*C*",'Plan 2023'!T7:T85)</f>
        <v>0</v>
      </c>
      <c r="M9" s="33">
        <f>SUMIF('Plan 2023'!$Z7:$Z85,"*C*",'Plan 2023'!U7:U85)</f>
        <v>0</v>
      </c>
      <c r="N9" s="32">
        <f t="shared" si="3"/>
        <v>1030000</v>
      </c>
      <c r="P9" s="148"/>
      <c r="Q9" s="149"/>
      <c r="R9" s="149"/>
      <c r="S9" s="149"/>
      <c r="T9" s="149"/>
      <c r="U9" s="149"/>
      <c r="V9" s="149"/>
      <c r="W9" s="149"/>
      <c r="X9" s="149"/>
      <c r="Y9"/>
      <c r="Z9"/>
      <c r="AA9"/>
    </row>
    <row r="10" spans="2:27" s="19" customFormat="1" ht="92.25" customHeight="1" x14ac:dyDescent="0.25">
      <c r="B10" s="26" t="s">
        <v>59</v>
      </c>
      <c r="C10" s="30">
        <f>COUNTIF('Plan 2023'!$Z7:$Z85,"*D*")</f>
        <v>11</v>
      </c>
      <c r="D10" s="31">
        <f t="shared" si="0"/>
        <v>0.22916666666666666</v>
      </c>
      <c r="E10" s="32">
        <f>SUMIF('Plan 2023'!$Z7:$Z85,"*D*",'Plan 2023'!F7:F85)</f>
        <v>725000</v>
      </c>
      <c r="F10" s="31">
        <f t="shared" si="1"/>
        <v>0.13451795721957877</v>
      </c>
      <c r="G10" s="33">
        <f>SUMIF('Plan 2023'!$Z7:$Z85,"*D*",'Plan 2023'!G7:G85)</f>
        <v>473500</v>
      </c>
      <c r="H10" s="33">
        <f>SUMIF('Plan 2023'!$Z7:$Z85,"*D*",'Plan 2023'!H7:H85)</f>
        <v>0</v>
      </c>
      <c r="I10" s="33">
        <f>SUMIF('Plan 2023'!$Z7:$Z85,"*D*",'Plan 2023'!I7:I85)</f>
        <v>0</v>
      </c>
      <c r="J10" s="32">
        <f t="shared" si="2"/>
        <v>473500</v>
      </c>
      <c r="K10" s="33">
        <f>SUMIF('Plan 2023'!$Z7:$Z85,"*D*",'Plan 2023'!S7:S85)</f>
        <v>251500</v>
      </c>
      <c r="L10" s="33">
        <f>SUMIF('Plan 2023'!$Z7:$Z85,"*D*",'Plan 2023'!T7:T85)</f>
        <v>0</v>
      </c>
      <c r="M10" s="33">
        <f>SUMIF('Plan 2023'!$Z7:$Z85,"*D*",'Plan 2023'!U7:U85)</f>
        <v>0</v>
      </c>
      <c r="N10" s="32">
        <f t="shared" si="3"/>
        <v>251500</v>
      </c>
    </row>
    <row r="11" spans="2:27" s="19" customFormat="1" ht="48" customHeight="1" x14ac:dyDescent="0.25">
      <c r="B11" s="26" t="s">
        <v>60</v>
      </c>
      <c r="C11" s="30">
        <f>COUNTIF('Plan 2023'!$Z6:$Z85,"*E*")</f>
        <v>7</v>
      </c>
      <c r="D11" s="31">
        <f t="shared" si="0"/>
        <v>0.14583333333333334</v>
      </c>
      <c r="E11" s="32">
        <f>SUMIF('Plan 2023'!$Z7:$Z85,"*E*",'Plan 2023'!F7:F85)</f>
        <v>1550615</v>
      </c>
      <c r="F11" s="31">
        <f t="shared" si="1"/>
        <v>0.28770422377108568</v>
      </c>
      <c r="G11" s="33">
        <f>SUMIF('Plan 2023'!$Z7:$Z85,"*E*",'Plan 2023'!G7:G85)</f>
        <v>691000</v>
      </c>
      <c r="H11" s="33">
        <f>SUMIF('Plan 2023'!$Z7:$Z85,"*E*",'Plan 2023'!H7:H85)</f>
        <v>0</v>
      </c>
      <c r="I11" s="33">
        <f>SUMIF('Plan 2023'!$Z7:$Z85,"*E*",'Plan 2023'!I7:I85)</f>
        <v>0</v>
      </c>
      <c r="J11" s="32">
        <f t="shared" si="2"/>
        <v>691000</v>
      </c>
      <c r="K11" s="33">
        <f>SUMIF('Plan 2023'!$Z7:$Z85,"*E*",'Plan 2023'!S7:S85)</f>
        <v>859615</v>
      </c>
      <c r="L11" s="33">
        <f>SUMIF('Plan 2023'!$Z7:$Z85,"*E*",'Plan 2023'!T7:T85)</f>
        <v>0</v>
      </c>
      <c r="M11" s="33">
        <f>SUMIF('Plan 2023'!$Z7:$Z85,"*E*",'Plan 2023'!U7:U85)</f>
        <v>0</v>
      </c>
      <c r="N11" s="32">
        <f t="shared" si="3"/>
        <v>859615</v>
      </c>
    </row>
    <row r="12" spans="2:27" s="19" customFormat="1" ht="30.6" customHeight="1" x14ac:dyDescent="0.25">
      <c r="B12" s="27" t="s">
        <v>48</v>
      </c>
      <c r="C12" s="34">
        <f>COUNTIF('Plan 2023'!$Z7:$Z85,"&gt;0")</f>
        <v>18</v>
      </c>
      <c r="D12" s="31">
        <f t="shared" si="0"/>
        <v>0.375</v>
      </c>
      <c r="E12" s="35">
        <f>SUMIF('Plan 2023'!$Z7:$Z85,"&gt;0",'Plan 2023'!F7:F85)</f>
        <v>1897000</v>
      </c>
      <c r="F12" s="31">
        <f t="shared" si="1"/>
        <v>0.35197319289040124</v>
      </c>
      <c r="G12" s="36">
        <f>SUMIF('Plan 2023'!$Z7:$Z85,"&gt;0",'Plan 2023'!G7:G85)</f>
        <v>1817000</v>
      </c>
      <c r="H12" s="36">
        <f>SUMIF('Plan 2023'!$Z7:$Z85,"&gt;0",'Plan 2023'!H7:H85)</f>
        <v>0</v>
      </c>
      <c r="I12" s="36">
        <f>SUMIF('Plan 2023'!$Z7:$Z85,"&gt;0",'Plan 2023'!I7:I85)</f>
        <v>0</v>
      </c>
      <c r="J12" s="35">
        <f t="shared" si="2"/>
        <v>1817000</v>
      </c>
      <c r="K12" s="36">
        <f>SUMIF('Plan 2023'!$Z7:$Z85,"&gt;0",'Plan 2023'!S7:S85)</f>
        <v>120000</v>
      </c>
      <c r="L12" s="36">
        <f>SUMIF('Plan 2023'!$Z7:$Z85,"&gt;0",'Plan 2023'!T7:T85)</f>
        <v>0</v>
      </c>
      <c r="M12" s="36">
        <f>SUMIF('Plan 2023'!$Z7:$Z85,"&gt;0",'Plan 2023'!U7:U85)</f>
        <v>0</v>
      </c>
      <c r="N12" s="35">
        <f t="shared" si="3"/>
        <v>120000</v>
      </c>
    </row>
    <row r="13" spans="2:27" ht="49.9" customHeight="1" x14ac:dyDescent="0.2">
      <c r="B13" s="22" t="s">
        <v>13</v>
      </c>
      <c r="C13" s="37">
        <f>SUM(C7:C12)</f>
        <v>48</v>
      </c>
      <c r="D13" s="38">
        <f>SUM(D7:D12)</f>
        <v>1</v>
      </c>
      <c r="E13" s="32">
        <f t="shared" ref="E13:M13" si="4">SUM(E7:E12)</f>
        <v>5389615</v>
      </c>
      <c r="F13" s="38">
        <f>SUM(F7:F12)</f>
        <v>1</v>
      </c>
      <c r="G13" s="39">
        <f t="shared" si="4"/>
        <v>3158500</v>
      </c>
      <c r="H13" s="39">
        <f t="shared" si="4"/>
        <v>0</v>
      </c>
      <c r="I13" s="39">
        <f t="shared" si="4"/>
        <v>0</v>
      </c>
      <c r="J13" s="32">
        <f t="shared" si="2"/>
        <v>3158500</v>
      </c>
      <c r="K13" s="39">
        <f t="shared" si="4"/>
        <v>2271115</v>
      </c>
      <c r="L13" s="39">
        <f t="shared" si="4"/>
        <v>0</v>
      </c>
      <c r="M13" s="39">
        <f t="shared" si="4"/>
        <v>0</v>
      </c>
      <c r="N13" s="32">
        <f t="shared" si="3"/>
        <v>2271115</v>
      </c>
      <c r="P13" s="148"/>
      <c r="Q13" s="149"/>
      <c r="R13" s="149"/>
      <c r="S13" s="149"/>
      <c r="T13" s="149"/>
      <c r="U13" s="149"/>
      <c r="V13" s="149"/>
      <c r="W13" s="149"/>
      <c r="X13" s="149"/>
    </row>
    <row r="15" spans="2:27" ht="13.9" customHeight="1" x14ac:dyDescent="0.2">
      <c r="B15" s="150" t="s">
        <v>51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2:27" x14ac:dyDescent="0.2"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2:14" x14ac:dyDescent="0.2"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2:14" x14ac:dyDescent="0.2"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23" spans="2:14" ht="18" x14ac:dyDescent="0.25">
      <c r="E23" s="21"/>
      <c r="F23" s="21"/>
    </row>
  </sheetData>
  <mergeCells count="22">
    <mergeCell ref="G4:J4"/>
    <mergeCell ref="K4:N4"/>
    <mergeCell ref="G5:G6"/>
    <mergeCell ref="H5:H6"/>
    <mergeCell ref="I5:I6"/>
    <mergeCell ref="J5:J6"/>
    <mergeCell ref="P9:X9"/>
    <mergeCell ref="P13:X13"/>
    <mergeCell ref="B15:N18"/>
    <mergeCell ref="E3:F4"/>
    <mergeCell ref="E5:E6"/>
    <mergeCell ref="F5:F6"/>
    <mergeCell ref="L5:L6"/>
    <mergeCell ref="M5:M6"/>
    <mergeCell ref="N5:N6"/>
    <mergeCell ref="C3:D4"/>
    <mergeCell ref="C5:C6"/>
    <mergeCell ref="D5:D6"/>
    <mergeCell ref="K5:K6"/>
    <mergeCell ref="B3:B6"/>
    <mergeCell ref="G3:J3"/>
    <mergeCell ref="K3:N3"/>
  </mergeCells>
  <printOptions horizontalCentered="1"/>
  <pageMargins left="0.2" right="0.2" top="0.22" bottom="0.49" header="0.5" footer="0.34"/>
  <pageSetup paperSize="9" scale="5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A11"/>
  <sheetViews>
    <sheetView showGridLines="0" zoomScale="75" zoomScaleNormal="75" workbookViewId="0">
      <selection activeCell="G17" sqref="G17"/>
    </sheetView>
  </sheetViews>
  <sheetFormatPr defaultRowHeight="15" x14ac:dyDescent="0.25"/>
  <cols>
    <col min="1" max="1" width="96.28515625" customWidth="1"/>
  </cols>
  <sheetData>
    <row r="2" spans="1:1" ht="17.649999999999999" customHeight="1" x14ac:dyDescent="0.25">
      <c r="A2" s="14" t="s">
        <v>36</v>
      </c>
    </row>
    <row r="3" spans="1:1" x14ac:dyDescent="0.25">
      <c r="A3" s="15" t="s">
        <v>37</v>
      </c>
    </row>
    <row r="4" spans="1:1" ht="88.15" customHeight="1" x14ac:dyDescent="0.25">
      <c r="A4" s="16" t="s">
        <v>63</v>
      </c>
    </row>
    <row r="5" spans="1:1" ht="62.65" customHeight="1" x14ac:dyDescent="0.25">
      <c r="A5" s="17" t="s">
        <v>38</v>
      </c>
    </row>
    <row r="6" spans="1:1" ht="28.15" customHeight="1" x14ac:dyDescent="0.25">
      <c r="A6" s="24" t="s">
        <v>35</v>
      </c>
    </row>
    <row r="7" spans="1:1" x14ac:dyDescent="0.25">
      <c r="A7" s="23" t="s">
        <v>55</v>
      </c>
    </row>
    <row r="8" spans="1:1" ht="59.65" customHeight="1" x14ac:dyDescent="0.25">
      <c r="A8" s="17" t="s">
        <v>49</v>
      </c>
    </row>
    <row r="9" spans="1:1" ht="66.599999999999994" customHeight="1" x14ac:dyDescent="0.25">
      <c r="A9" s="18" t="s">
        <v>50</v>
      </c>
    </row>
    <row r="10" spans="1:1" x14ac:dyDescent="0.25">
      <c r="A10" s="23" t="s">
        <v>54</v>
      </c>
    </row>
    <row r="11" spans="1:1" ht="31.5" x14ac:dyDescent="0.25">
      <c r="A11" s="18" t="s">
        <v>53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Plan 2023</vt:lpstr>
      <vt:lpstr>Ukupno po sektorima</vt:lpstr>
      <vt:lpstr>Ukupno po godinama</vt:lpstr>
      <vt:lpstr>Ukupno po A-E klasama</vt:lpstr>
      <vt:lpstr>Upute</vt:lpstr>
      <vt:lpstr>'Plan 2023'!Print_Area</vt:lpstr>
      <vt:lpstr>'Plan 2023'!Print_Titles</vt:lpstr>
    </vt:vector>
  </TitlesOfParts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msutonwilliams</dc:creator>
  <cp:lastModifiedBy>Nataša Arežina</cp:lastModifiedBy>
  <cp:lastPrinted>2023-02-15T12:38:46Z</cp:lastPrinted>
  <dcterms:created xsi:type="dcterms:W3CDTF">2013-10-16T07:47:36Z</dcterms:created>
  <dcterms:modified xsi:type="dcterms:W3CDTF">2026-05-11T13:34:42Z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